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A\"/>
    </mc:Choice>
  </mc:AlternateContent>
  <bookViews>
    <workbookView xWindow="0" yWindow="0" windowWidth="20490" windowHeight="7755"/>
  </bookViews>
  <sheets>
    <sheet name="Basic Information" sheetId="2" r:id="rId1"/>
    <sheet name="Sales Budget" sheetId="1" r:id="rId2"/>
    <sheet name="Production Budget" sheetId="4" r:id="rId3"/>
    <sheet name="DM Budget" sheetId="5" r:id="rId4"/>
    <sheet name="Income Statement" sheetId="6" r:id="rId5"/>
    <sheet name="Balance sheet" sheetId="7" r:id="rId6"/>
    <sheet name="Discussions" sheetId="8" r:id="rId7"/>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4" i="6" l="1"/>
  <c r="F80" i="2"/>
  <c r="E17" i="7"/>
  <c r="E18" i="7" s="1"/>
  <c r="D42" i="2"/>
  <c r="H8" i="5"/>
  <c r="J6" i="5"/>
  <c r="J18" i="5" s="1"/>
  <c r="K13" i="4"/>
  <c r="J10" i="4"/>
  <c r="G31" i="1"/>
  <c r="G28" i="1"/>
  <c r="G20" i="1"/>
  <c r="H20" i="1"/>
  <c r="G20" i="6"/>
  <c r="F18" i="6"/>
  <c r="F17" i="6"/>
  <c r="F16" i="6"/>
  <c r="F15" i="6"/>
  <c r="F14" i="6"/>
  <c r="F13" i="6"/>
  <c r="F12" i="6"/>
  <c r="F11" i="6"/>
  <c r="F10" i="6"/>
  <c r="G5" i="6"/>
  <c r="J8" i="5"/>
  <c r="K20" i="1"/>
  <c r="J20" i="1"/>
  <c r="F26" i="1"/>
  <c r="F27" i="1"/>
  <c r="G38" i="2"/>
  <c r="F31" i="1" s="1"/>
  <c r="F28" i="1"/>
  <c r="I14" i="2"/>
  <c r="I18" i="2"/>
  <c r="C16" i="2"/>
  <c r="D36" i="2"/>
  <c r="G14" i="2"/>
  <c r="H14" i="2"/>
  <c r="C15" i="2"/>
  <c r="H18" i="2"/>
  <c r="G18" i="2"/>
  <c r="H18" i="1"/>
  <c r="C17" i="2"/>
  <c r="J14" i="2" s="1"/>
  <c r="C14" i="2"/>
  <c r="G22" i="2"/>
  <c r="E24" i="7"/>
  <c r="E10" i="7"/>
  <c r="J28" i="5" l="1"/>
  <c r="H86" i="2" l="1"/>
  <c r="E75" i="2"/>
  <c r="E74" i="2"/>
  <c r="E73" i="2"/>
  <c r="E72" i="2"/>
  <c r="E71" i="2"/>
  <c r="E66" i="2"/>
  <c r="E65" i="2"/>
  <c r="E64" i="2"/>
  <c r="E63" i="2"/>
  <c r="E62" i="2"/>
  <c r="E61" i="2"/>
  <c r="E60" i="2"/>
  <c r="E50" i="2"/>
  <c r="E51" i="2"/>
  <c r="E52" i="2"/>
  <c r="E53" i="2"/>
  <c r="E54" i="2"/>
  <c r="E55" i="2"/>
  <c r="E56" i="2"/>
  <c r="D37" i="2"/>
  <c r="D38" i="2" s="1"/>
  <c r="I22" i="2"/>
  <c r="D14" i="2"/>
  <c r="E38" i="2" l="1"/>
  <c r="E29" i="2" l="1"/>
  <c r="E30" i="2"/>
  <c r="E31" i="2"/>
  <c r="H80" i="2"/>
  <c r="F87" i="2" s="1"/>
  <c r="D123" i="5"/>
  <c r="H123" i="5" s="1"/>
  <c r="D103" i="5"/>
  <c r="E103" i="5" s="1"/>
  <c r="F103" i="5" s="1"/>
  <c r="G103" i="5" s="1"/>
  <c r="H103" i="5" s="1"/>
  <c r="D102" i="5"/>
  <c r="E102" i="5" s="1"/>
  <c r="F102" i="5" s="1"/>
  <c r="G102" i="5" s="1"/>
  <c r="H102" i="5" s="1"/>
  <c r="D101" i="5"/>
  <c r="E101" i="5" s="1"/>
  <c r="F101" i="5" s="1"/>
  <c r="G101" i="5" s="1"/>
  <c r="H101" i="5" s="1"/>
  <c r="D100" i="5"/>
  <c r="E100" i="5" s="1"/>
  <c r="F100" i="5" s="1"/>
  <c r="G100" i="5" s="1"/>
  <c r="H100" i="5" s="1"/>
  <c r="D99" i="5"/>
  <c r="E99" i="5" s="1"/>
  <c r="F99" i="5" s="1"/>
  <c r="G99" i="5" s="1"/>
  <c r="H99" i="5" s="1"/>
  <c r="D98" i="5"/>
  <c r="E98" i="5" s="1"/>
  <c r="F98" i="5" s="1"/>
  <c r="G98" i="5" s="1"/>
  <c r="H98" i="5" s="1"/>
  <c r="D97" i="5"/>
  <c r="E97" i="5" s="1"/>
  <c r="F97" i="5" s="1"/>
  <c r="G97" i="5" s="1"/>
  <c r="H97" i="5" s="1"/>
  <c r="D96" i="5"/>
  <c r="E96" i="5" s="1"/>
  <c r="F96" i="5" s="1"/>
  <c r="G96" i="5" s="1"/>
  <c r="H96" i="5" s="1"/>
  <c r="D95" i="5"/>
  <c r="E95" i="5" s="1"/>
  <c r="F95" i="5" s="1"/>
  <c r="G95" i="5" s="1"/>
  <c r="H95" i="5" s="1"/>
  <c r="D94" i="5"/>
  <c r="E94" i="5"/>
  <c r="F94" i="5" s="1"/>
  <c r="G94" i="5" s="1"/>
  <c r="H94" i="5" s="1"/>
  <c r="C29" i="5"/>
  <c r="C30" i="5"/>
  <c r="C31" i="5"/>
  <c r="C43" i="5" s="1"/>
  <c r="C55" i="5" s="1"/>
  <c r="C67" i="5" s="1"/>
  <c r="C79" i="5" s="1"/>
  <c r="C91" i="5" s="1"/>
  <c r="C32" i="5"/>
  <c r="C28" i="5"/>
  <c r="C21" i="5"/>
  <c r="C22" i="5"/>
  <c r="C23" i="5"/>
  <c r="C24" i="5"/>
  <c r="C41" i="5" s="1"/>
  <c r="C53" i="5" s="1"/>
  <c r="C65" i="5" s="1"/>
  <c r="C77" i="5" s="1"/>
  <c r="C89" i="5" s="1"/>
  <c r="C25" i="5"/>
  <c r="C42" i="5" s="1"/>
  <c r="C54" i="5" s="1"/>
  <c r="C66" i="5" s="1"/>
  <c r="C78" i="5" s="1"/>
  <c r="C90" i="5" s="1"/>
  <c r="C26" i="5"/>
  <c r="C20" i="5"/>
  <c r="C13" i="5"/>
  <c r="C14" i="5"/>
  <c r="C36" i="5" s="1"/>
  <c r="C48" i="5" s="1"/>
  <c r="C60" i="5" s="1"/>
  <c r="C72" i="5" s="1"/>
  <c r="C84" i="5" s="1"/>
  <c r="C15" i="5"/>
  <c r="C37" i="5" s="1"/>
  <c r="C49" i="5" s="1"/>
  <c r="C61" i="5" s="1"/>
  <c r="C73" i="5" s="1"/>
  <c r="C85" i="5" s="1"/>
  <c r="C16" i="5"/>
  <c r="C38" i="5" s="1"/>
  <c r="C50" i="5" s="1"/>
  <c r="C62" i="5" s="1"/>
  <c r="C74" i="5" s="1"/>
  <c r="C86" i="5" s="1"/>
  <c r="C17" i="5"/>
  <c r="C18" i="5"/>
  <c r="C40" i="5" s="1"/>
  <c r="C52" i="5" s="1"/>
  <c r="C12" i="5"/>
  <c r="C34" i="5" s="1"/>
  <c r="C46" i="5" s="1"/>
  <c r="C58" i="5" s="1"/>
  <c r="C70" i="5" s="1"/>
  <c r="C82" i="5" s="1"/>
  <c r="K17" i="1"/>
  <c r="J17" i="1"/>
  <c r="H17" i="1"/>
  <c r="G17" i="1"/>
  <c r="F17" i="1"/>
  <c r="E17" i="1"/>
  <c r="D17" i="1"/>
  <c r="A15" i="1"/>
  <c r="A19" i="4" s="1"/>
  <c r="B8" i="5" s="1"/>
  <c r="A10" i="1"/>
  <c r="A12" i="4" s="1"/>
  <c r="B7" i="5" s="1"/>
  <c r="B19" i="5" s="1"/>
  <c r="A5" i="1"/>
  <c r="A5" i="4" s="1"/>
  <c r="B6" i="5" s="1"/>
  <c r="B11" i="5" s="1"/>
  <c r="G80" i="2"/>
  <c r="H87" i="2"/>
  <c r="G87" i="2"/>
  <c r="E28" i="2"/>
  <c r="G19" i="2"/>
  <c r="G15" i="2"/>
  <c r="G11" i="2"/>
  <c r="E14" i="2"/>
  <c r="D16" i="1" s="1"/>
  <c r="D15" i="2"/>
  <c r="H35" i="2"/>
  <c r="H84" i="2" s="1"/>
  <c r="G35" i="2"/>
  <c r="G84" i="2" s="1"/>
  <c r="F35" i="2"/>
  <c r="F84" i="2" s="1"/>
  <c r="E35" i="2"/>
  <c r="E84" i="2" s="1"/>
  <c r="H38" i="2"/>
  <c r="G26" i="1" s="1"/>
  <c r="K7" i="1"/>
  <c r="K12" i="1"/>
  <c r="J12" i="1"/>
  <c r="J7" i="1"/>
  <c r="D7" i="1"/>
  <c r="D12" i="1"/>
  <c r="E7" i="1"/>
  <c r="E12" i="1"/>
  <c r="F7" i="1"/>
  <c r="F12" i="1"/>
  <c r="G7" i="1"/>
  <c r="H7" i="1" s="1"/>
  <c r="G12" i="1"/>
  <c r="C35" i="5"/>
  <c r="C47" i="5" s="1"/>
  <c r="C59" i="5" s="1"/>
  <c r="C71" i="5" s="1"/>
  <c r="C83" i="5" s="1"/>
  <c r="C39" i="5"/>
  <c r="C51" i="5" s="1"/>
  <c r="C63" i="5" s="1"/>
  <c r="C75" i="5" s="1"/>
  <c r="C87" i="5" s="1"/>
  <c r="H12" i="1"/>
  <c r="F38" i="2"/>
  <c r="E26" i="1" s="1"/>
  <c r="D26" i="1"/>
  <c r="H26" i="1" s="1"/>
  <c r="D11" i="1" l="1"/>
  <c r="E11" i="1"/>
  <c r="D16" i="2"/>
  <c r="D17" i="2" s="1"/>
  <c r="J18" i="2" s="1"/>
  <c r="G11" i="1" s="1"/>
  <c r="G13" i="1" s="1"/>
  <c r="C108" i="5"/>
  <c r="C96" i="5"/>
  <c r="C109" i="5"/>
  <c r="C97" i="5"/>
  <c r="E13" i="4"/>
  <c r="E13" i="1"/>
  <c r="C107" i="5"/>
  <c r="C95" i="5"/>
  <c r="C115" i="5"/>
  <c r="C103" i="5"/>
  <c r="C106" i="5"/>
  <c r="C94" i="5"/>
  <c r="C102" i="5"/>
  <c r="C114" i="5"/>
  <c r="C111" i="5"/>
  <c r="C99" i="5"/>
  <c r="C113" i="5"/>
  <c r="C101" i="5"/>
  <c r="E6" i="1"/>
  <c r="C98" i="5"/>
  <c r="C110" i="5"/>
  <c r="D6" i="1"/>
  <c r="D8" i="1" s="1"/>
  <c r="E87" i="2"/>
  <c r="E15" i="2"/>
  <c r="D13" i="1"/>
  <c r="D13" i="4"/>
  <c r="C64" i="5"/>
  <c r="C76" i="5" s="1"/>
  <c r="C88" i="5" s="1"/>
  <c r="D20" i="4"/>
  <c r="D18" i="1"/>
  <c r="B27" i="5"/>
  <c r="F11" i="1" l="1"/>
  <c r="F13" i="1" s="1"/>
  <c r="H13" i="1" s="1"/>
  <c r="D6" i="4"/>
  <c r="D9" i="4" s="1"/>
  <c r="H9" i="4" s="1"/>
  <c r="G13" i="4"/>
  <c r="F14" i="4" s="1"/>
  <c r="D19" i="2"/>
  <c r="L18" i="2" s="1"/>
  <c r="J11" i="1" s="1"/>
  <c r="F13" i="4"/>
  <c r="E14" i="4" s="1"/>
  <c r="F16" i="4" s="1"/>
  <c r="E16" i="2"/>
  <c r="H22" i="2"/>
  <c r="E16" i="1" s="1"/>
  <c r="E6" i="4"/>
  <c r="D7" i="4" s="1"/>
  <c r="E9" i="4" s="1"/>
  <c r="E8" i="1"/>
  <c r="G6" i="1"/>
  <c r="F6" i="1"/>
  <c r="C19" i="2"/>
  <c r="L14" i="2" s="1"/>
  <c r="H11" i="1"/>
  <c r="D14" i="4"/>
  <c r="E16" i="4" s="1"/>
  <c r="D20" i="1"/>
  <c r="D23" i="4"/>
  <c r="H23" i="4" s="1"/>
  <c r="C112" i="5"/>
  <c r="C100" i="5"/>
  <c r="D16" i="4"/>
  <c r="H16" i="4" s="1"/>
  <c r="H13" i="4" l="1"/>
  <c r="D20" i="2"/>
  <c r="M18" i="2" s="1"/>
  <c r="K11" i="1" s="1"/>
  <c r="K13" i="1" s="1"/>
  <c r="D8" i="4"/>
  <c r="D10" i="4" s="1"/>
  <c r="D6" i="5" s="1"/>
  <c r="D17" i="5" s="1"/>
  <c r="J6" i="1"/>
  <c r="C20" i="2"/>
  <c r="F8" i="1"/>
  <c r="F6" i="4"/>
  <c r="H6" i="1"/>
  <c r="H6" i="4" s="1"/>
  <c r="G6" i="4"/>
  <c r="F7" i="4" s="1"/>
  <c r="G9" i="4" s="1"/>
  <c r="G8" i="1"/>
  <c r="E15" i="4"/>
  <c r="E17" i="4" s="1"/>
  <c r="E7" i="5" s="1"/>
  <c r="J14" i="4"/>
  <c r="D15" i="4"/>
  <c r="D17" i="4" s="1"/>
  <c r="D7" i="5" s="1"/>
  <c r="D25" i="5" s="1"/>
  <c r="J13" i="4"/>
  <c r="J13" i="1"/>
  <c r="E20" i="4"/>
  <c r="E18" i="1"/>
  <c r="F16" i="1"/>
  <c r="E17" i="2"/>
  <c r="J22" i="2" s="1"/>
  <c r="G16" i="1" s="1"/>
  <c r="E19" i="2"/>
  <c r="G16" i="4"/>
  <c r="F15" i="4"/>
  <c r="F17" i="4" s="1"/>
  <c r="F7" i="5" s="1"/>
  <c r="D27" i="1"/>
  <c r="E27" i="1"/>
  <c r="H8" i="1" l="1"/>
  <c r="M14" i="2"/>
  <c r="K6" i="1" s="1"/>
  <c r="D12" i="5"/>
  <c r="H27" i="1"/>
  <c r="D31" i="1"/>
  <c r="D13" i="5"/>
  <c r="D14" i="5"/>
  <c r="D15" i="5"/>
  <c r="D18" i="5"/>
  <c r="D16" i="5"/>
  <c r="D21" i="5"/>
  <c r="D20" i="5"/>
  <c r="D23" i="5"/>
  <c r="D22" i="5"/>
  <c r="F18" i="1"/>
  <c r="F20" i="1" s="1"/>
  <c r="F20" i="4"/>
  <c r="H16" i="1"/>
  <c r="D26" i="5"/>
  <c r="E20" i="1"/>
  <c r="J8" i="1"/>
  <c r="J6" i="4"/>
  <c r="D24" i="5"/>
  <c r="D41" i="5" s="1"/>
  <c r="D21" i="4"/>
  <c r="E21" i="5"/>
  <c r="E23" i="5"/>
  <c r="E22" i="5"/>
  <c r="E24" i="5"/>
  <c r="E41" i="5" s="1"/>
  <c r="D53" i="5" s="1"/>
  <c r="E77" i="5" s="1"/>
  <c r="E25" i="5"/>
  <c r="E42" i="5" s="1"/>
  <c r="D54" i="5" s="1"/>
  <c r="E78" i="5" s="1"/>
  <c r="E26" i="5"/>
  <c r="E20" i="5"/>
  <c r="J15" i="4"/>
  <c r="J17" i="4" s="1"/>
  <c r="G14" i="4"/>
  <c r="L22" i="2"/>
  <c r="J16" i="1" s="1"/>
  <c r="E20" i="2"/>
  <c r="M22" i="2" s="1"/>
  <c r="K16" i="1" s="1"/>
  <c r="G18" i="1"/>
  <c r="G30" i="1" s="1"/>
  <c r="H30" i="1" s="1"/>
  <c r="G20" i="4"/>
  <c r="F21" i="4" s="1"/>
  <c r="G23" i="4" s="1"/>
  <c r="E7" i="4"/>
  <c r="F8" i="4"/>
  <c r="F24" i="5"/>
  <c r="F41" i="5" s="1"/>
  <c r="F25" i="5"/>
  <c r="F42" i="5" s="1"/>
  <c r="F21" i="5"/>
  <c r="F26" i="5"/>
  <c r="F20" i="5"/>
  <c r="F22" i="5"/>
  <c r="F23" i="5"/>
  <c r="D39" i="5"/>
  <c r="D42" i="5"/>
  <c r="D37" i="5" l="1"/>
  <c r="K6" i="4"/>
  <c r="J7" i="4" s="1"/>
  <c r="K8" i="1"/>
  <c r="D35" i="5"/>
  <c r="D71" i="5" s="1"/>
  <c r="H71" i="5" s="1"/>
  <c r="E23" i="4"/>
  <c r="D22" i="4"/>
  <c r="D24" i="4" s="1"/>
  <c r="D8" i="5" s="1"/>
  <c r="H14" i="4"/>
  <c r="G15" i="4"/>
  <c r="G17" i="4" s="1"/>
  <c r="G7" i="5" s="1"/>
  <c r="F29" i="1"/>
  <c r="G29" i="1"/>
  <c r="E21" i="4"/>
  <c r="F22" i="4"/>
  <c r="E28" i="1"/>
  <c r="H28" i="1" s="1"/>
  <c r="H31" i="1" s="1"/>
  <c r="F9" i="4"/>
  <c r="F10" i="4" s="1"/>
  <c r="F6" i="5" s="1"/>
  <c r="E8" i="4"/>
  <c r="E10" i="4" s="1"/>
  <c r="E6" i="5" s="1"/>
  <c r="H20" i="4"/>
  <c r="K18" i="1"/>
  <c r="K20" i="4"/>
  <c r="J21" i="4" s="1"/>
  <c r="G7" i="4"/>
  <c r="J8" i="4"/>
  <c r="J20" i="4"/>
  <c r="J18" i="1"/>
  <c r="D78" i="5"/>
  <c r="H78" i="5" s="1"/>
  <c r="D66" i="5"/>
  <c r="D73" i="5"/>
  <c r="H73" i="5" s="1"/>
  <c r="E54" i="5"/>
  <c r="D75" i="5"/>
  <c r="H75" i="5" s="1"/>
  <c r="D77" i="5"/>
  <c r="H77" i="5" s="1"/>
  <c r="D65" i="5"/>
  <c r="E53" i="5"/>
  <c r="H29" i="1" l="1"/>
  <c r="D89" i="5"/>
  <c r="D113" i="5" s="1"/>
  <c r="G20" i="5"/>
  <c r="H20" i="5" s="1"/>
  <c r="G21" i="5"/>
  <c r="H21" i="5" s="1"/>
  <c r="G22" i="5"/>
  <c r="H22" i="5" s="1"/>
  <c r="G23" i="5"/>
  <c r="H23" i="5" s="1"/>
  <c r="G24" i="5"/>
  <c r="G26" i="5"/>
  <c r="H26" i="5" s="1"/>
  <c r="G25" i="5"/>
  <c r="E14" i="5"/>
  <c r="E16" i="5"/>
  <c r="E18" i="5"/>
  <c r="E15" i="5"/>
  <c r="E17" i="5"/>
  <c r="E12" i="5"/>
  <c r="E13" i="5"/>
  <c r="F23" i="4"/>
  <c r="F24" i="4" s="1"/>
  <c r="F8" i="5" s="1"/>
  <c r="E22" i="4"/>
  <c r="E24" i="4" s="1"/>
  <c r="E8" i="5" s="1"/>
  <c r="J16" i="4"/>
  <c r="J7" i="5" s="1"/>
  <c r="H15" i="4"/>
  <c r="H17" i="4" s="1"/>
  <c r="H7" i="5" s="1"/>
  <c r="J22" i="4"/>
  <c r="G21" i="4"/>
  <c r="D30" i="5"/>
  <c r="D38" i="5" s="1"/>
  <c r="D74" i="5" s="1"/>
  <c r="H74" i="5" s="1"/>
  <c r="D32" i="5"/>
  <c r="D40" i="5" s="1"/>
  <c r="D76" i="5" s="1"/>
  <c r="H76" i="5" s="1"/>
  <c r="D31" i="5"/>
  <c r="D43" i="5" s="1"/>
  <c r="D79" i="5" s="1"/>
  <c r="H79" i="5" s="1"/>
  <c r="D29" i="5"/>
  <c r="D36" i="5" s="1"/>
  <c r="D72" i="5" s="1"/>
  <c r="H72" i="5" s="1"/>
  <c r="D28" i="5"/>
  <c r="D34" i="5" s="1"/>
  <c r="D70" i="5" s="1"/>
  <c r="H70" i="5" s="1"/>
  <c r="E31" i="1"/>
  <c r="H7" i="4"/>
  <c r="G8" i="4"/>
  <c r="G10" i="4" s="1"/>
  <c r="G6" i="5" s="1"/>
  <c r="D90" i="5"/>
  <c r="D114" i="5" s="1"/>
  <c r="F18" i="5"/>
  <c r="F14" i="5"/>
  <c r="F17" i="5"/>
  <c r="F39" i="5" s="1"/>
  <c r="E51" i="5" s="1"/>
  <c r="F75" i="5" s="1"/>
  <c r="F13" i="5"/>
  <c r="F35" i="5" s="1"/>
  <c r="F16" i="5"/>
  <c r="F12" i="5"/>
  <c r="F15" i="5"/>
  <c r="F37" i="5" s="1"/>
  <c r="F78" i="5"/>
  <c r="E66" i="5"/>
  <c r="E90" i="5" s="1"/>
  <c r="E114" i="5" s="1"/>
  <c r="F77" i="5"/>
  <c r="E65" i="5"/>
  <c r="E89" i="5" s="1"/>
  <c r="E113" i="5" s="1"/>
  <c r="J22" i="5" l="1"/>
  <c r="J20" i="5"/>
  <c r="J23" i="5"/>
  <c r="J25" i="5"/>
  <c r="J42" i="5" s="1"/>
  <c r="G54" i="5" s="1"/>
  <c r="H54" i="5" s="1"/>
  <c r="K54" i="5" s="1"/>
  <c r="J21" i="5"/>
  <c r="J26" i="5"/>
  <c r="J24" i="5"/>
  <c r="J41" i="5" s="1"/>
  <c r="G53" i="5" s="1"/>
  <c r="H53" i="5" s="1"/>
  <c r="K53" i="5" s="1"/>
  <c r="E28" i="5"/>
  <c r="E34" i="5" s="1"/>
  <c r="E31" i="5"/>
  <c r="E43" i="5" s="1"/>
  <c r="E29" i="5"/>
  <c r="E36" i="5" s="1"/>
  <c r="E32" i="5"/>
  <c r="E40" i="5" s="1"/>
  <c r="E30" i="5"/>
  <c r="E38" i="5" s="1"/>
  <c r="F28" i="5"/>
  <c r="F34" i="5" s="1"/>
  <c r="E46" i="5" s="1"/>
  <c r="F70" i="5" s="1"/>
  <c r="F30" i="5"/>
  <c r="F38" i="5" s="1"/>
  <c r="E50" i="5" s="1"/>
  <c r="F74" i="5" s="1"/>
  <c r="F29" i="5"/>
  <c r="F36" i="5" s="1"/>
  <c r="E48" i="5" s="1"/>
  <c r="F72" i="5" s="1"/>
  <c r="F31" i="5"/>
  <c r="F43" i="5" s="1"/>
  <c r="E55" i="5" s="1"/>
  <c r="F79" i="5" s="1"/>
  <c r="F32" i="5"/>
  <c r="F40" i="5" s="1"/>
  <c r="E52" i="5" s="1"/>
  <c r="F76" i="5" s="1"/>
  <c r="G42" i="5"/>
  <c r="H25" i="5"/>
  <c r="E35" i="5"/>
  <c r="E49" i="5"/>
  <c r="F73" i="5" s="1"/>
  <c r="G15" i="5"/>
  <c r="G37" i="5" s="1"/>
  <c r="G13" i="5"/>
  <c r="G35" i="5" s="1"/>
  <c r="G17" i="5"/>
  <c r="G39" i="5" s="1"/>
  <c r="G12" i="5"/>
  <c r="G14" i="5"/>
  <c r="H14" i="5" s="1"/>
  <c r="G16" i="5"/>
  <c r="H16" i="5" s="1"/>
  <c r="G18" i="5"/>
  <c r="H18" i="5" s="1"/>
  <c r="H12" i="5"/>
  <c r="G41" i="5"/>
  <c r="H24" i="5"/>
  <c r="H8" i="4"/>
  <c r="H10" i="4" s="1"/>
  <c r="H6" i="5" s="1"/>
  <c r="J9" i="4"/>
  <c r="H21" i="4"/>
  <c r="G22" i="4"/>
  <c r="G24" i="4" s="1"/>
  <c r="G8" i="5" s="1"/>
  <c r="E39" i="5"/>
  <c r="E37" i="5"/>
  <c r="H15" i="5"/>
  <c r="E47" i="5"/>
  <c r="F71" i="5" s="1"/>
  <c r="H17" i="5" l="1"/>
  <c r="D48" i="5"/>
  <c r="E60" i="5"/>
  <c r="D50" i="5"/>
  <c r="E62" i="5"/>
  <c r="D51" i="5"/>
  <c r="E63" i="5"/>
  <c r="H39" i="5"/>
  <c r="F53" i="5"/>
  <c r="G65" i="5"/>
  <c r="H41" i="5"/>
  <c r="H65" i="5" s="1"/>
  <c r="H89" i="5" s="1"/>
  <c r="H113" i="5" s="1"/>
  <c r="F47" i="5"/>
  <c r="F54" i="5"/>
  <c r="G66" i="5"/>
  <c r="H42" i="5"/>
  <c r="H66" i="5" s="1"/>
  <c r="H90" i="5" s="1"/>
  <c r="H114" i="5" s="1"/>
  <c r="G32" i="5"/>
  <c r="H32" i="5" s="1"/>
  <c r="G31" i="5"/>
  <c r="G43" i="5" s="1"/>
  <c r="G29" i="5"/>
  <c r="H29" i="5" s="1"/>
  <c r="G28" i="5"/>
  <c r="H28" i="5" s="1"/>
  <c r="G30" i="5"/>
  <c r="H30" i="5" s="1"/>
  <c r="D46" i="5"/>
  <c r="E58" i="5"/>
  <c r="F49" i="5"/>
  <c r="J23" i="4"/>
  <c r="J24" i="4" s="1"/>
  <c r="H22" i="4"/>
  <c r="H24" i="4" s="1"/>
  <c r="H13" i="5"/>
  <c r="D55" i="5"/>
  <c r="E67" i="5"/>
  <c r="D49" i="5"/>
  <c r="E61" i="5"/>
  <c r="H37" i="5"/>
  <c r="D47" i="5"/>
  <c r="H35" i="5"/>
  <c r="E59" i="5"/>
  <c r="E64" i="5"/>
  <c r="D52" i="5"/>
  <c r="F51" i="5"/>
  <c r="J12" i="5" l="1"/>
  <c r="J13" i="5"/>
  <c r="J17" i="5"/>
  <c r="J39" i="5" s="1"/>
  <c r="G51" i="5" s="1"/>
  <c r="H51" i="5" s="1"/>
  <c r="J16" i="5"/>
  <c r="J15" i="5"/>
  <c r="J37" i="5" s="1"/>
  <c r="G49" i="5" s="1"/>
  <c r="H49" i="5" s="1"/>
  <c r="J14" i="5"/>
  <c r="H31" i="5"/>
  <c r="G40" i="5"/>
  <c r="F52" i="5" s="1"/>
  <c r="G61" i="5"/>
  <c r="G36" i="5"/>
  <c r="H36" i="5" s="1"/>
  <c r="D58" i="5"/>
  <c r="D82" i="5" s="1"/>
  <c r="D106" i="5" s="1"/>
  <c r="E70" i="5"/>
  <c r="E82" i="5" s="1"/>
  <c r="E106" i="5" s="1"/>
  <c r="G78" i="5"/>
  <c r="G90" i="5" s="1"/>
  <c r="G114" i="5" s="1"/>
  <c r="F66" i="5"/>
  <c r="F90" i="5" s="1"/>
  <c r="F114" i="5" s="1"/>
  <c r="E75" i="5"/>
  <c r="E87" i="5" s="1"/>
  <c r="E111" i="5" s="1"/>
  <c r="D63" i="5"/>
  <c r="D87" i="5" s="1"/>
  <c r="D111" i="5" s="1"/>
  <c r="E79" i="5"/>
  <c r="E91" i="5" s="1"/>
  <c r="E115" i="5" s="1"/>
  <c r="D67" i="5"/>
  <c r="D91" i="5" s="1"/>
  <c r="D115" i="5" s="1"/>
  <c r="G75" i="5"/>
  <c r="F63" i="5"/>
  <c r="F87" i="5" s="1"/>
  <c r="F111" i="5" s="1"/>
  <c r="E71" i="5"/>
  <c r="E83" i="5" s="1"/>
  <c r="E107" i="5" s="1"/>
  <c r="D59" i="5"/>
  <c r="D83" i="5" s="1"/>
  <c r="D107" i="5" s="1"/>
  <c r="G71" i="5"/>
  <c r="F59" i="5"/>
  <c r="F83" i="5" s="1"/>
  <c r="F107" i="5" s="1"/>
  <c r="E74" i="5"/>
  <c r="E86" i="5" s="1"/>
  <c r="E110" i="5" s="1"/>
  <c r="D62" i="5"/>
  <c r="D86" i="5" s="1"/>
  <c r="D110" i="5" s="1"/>
  <c r="J31" i="5"/>
  <c r="J29" i="5"/>
  <c r="J32" i="5"/>
  <c r="J40" i="5" s="1"/>
  <c r="G52" i="5" s="1"/>
  <c r="H52" i="5" s="1"/>
  <c r="K52" i="5" s="1"/>
  <c r="J30" i="5"/>
  <c r="J34" i="5"/>
  <c r="G46" i="5" s="1"/>
  <c r="H46" i="5" s="1"/>
  <c r="K46" i="5" s="1"/>
  <c r="F55" i="5"/>
  <c r="H43" i="5"/>
  <c r="G77" i="5"/>
  <c r="G89" i="5" s="1"/>
  <c r="G113" i="5" s="1"/>
  <c r="F65" i="5"/>
  <c r="F89" i="5" s="1"/>
  <c r="F113" i="5" s="1"/>
  <c r="G73" i="5"/>
  <c r="F61" i="5"/>
  <c r="F85" i="5" s="1"/>
  <c r="F109" i="5" s="1"/>
  <c r="E76" i="5"/>
  <c r="E88" i="5" s="1"/>
  <c r="E112" i="5" s="1"/>
  <c r="D64" i="5"/>
  <c r="D88" i="5" s="1"/>
  <c r="D112" i="5" s="1"/>
  <c r="E73" i="5"/>
  <c r="E85" i="5" s="1"/>
  <c r="E109" i="5" s="1"/>
  <c r="D61" i="5"/>
  <c r="D85" i="5" s="1"/>
  <c r="D109" i="5" s="1"/>
  <c r="G34" i="5"/>
  <c r="G38" i="5"/>
  <c r="E72" i="5"/>
  <c r="E84" i="5" s="1"/>
  <c r="E108" i="5" s="1"/>
  <c r="D60" i="5"/>
  <c r="D84" i="5" s="1"/>
  <c r="D108" i="5" s="1"/>
  <c r="J43" i="5" l="1"/>
  <c r="G55" i="5" s="1"/>
  <c r="H63" i="5"/>
  <c r="H87" i="5" s="1"/>
  <c r="H111" i="5" s="1"/>
  <c r="K51" i="5"/>
  <c r="J38" i="5"/>
  <c r="G50" i="5" s="1"/>
  <c r="H50" i="5" s="1"/>
  <c r="K50" i="5" s="1"/>
  <c r="J35" i="5"/>
  <c r="G47" i="5" s="1"/>
  <c r="H61" i="5"/>
  <c r="H85" i="5" s="1"/>
  <c r="H109" i="5" s="1"/>
  <c r="K49" i="5"/>
  <c r="G63" i="5"/>
  <c r="G87" i="5" s="1"/>
  <c r="G111" i="5" s="1"/>
  <c r="J36" i="5"/>
  <c r="G48" i="5" s="1"/>
  <c r="H48" i="5" s="1"/>
  <c r="G85" i="5"/>
  <c r="G109" i="5" s="1"/>
  <c r="H40" i="5"/>
  <c r="H64" i="5" s="1"/>
  <c r="H88" i="5" s="1"/>
  <c r="H112" i="5" s="1"/>
  <c r="F48" i="5"/>
  <c r="F60" i="5" s="1"/>
  <c r="F84" i="5" s="1"/>
  <c r="F108" i="5" s="1"/>
  <c r="F46" i="5"/>
  <c r="H34" i="5"/>
  <c r="H58" i="5" s="1"/>
  <c r="G58" i="5"/>
  <c r="G79" i="5"/>
  <c r="F67" i="5"/>
  <c r="F91" i="5" s="1"/>
  <c r="F115" i="5" s="1"/>
  <c r="G76" i="5"/>
  <c r="F64" i="5"/>
  <c r="F88" i="5" s="1"/>
  <c r="F112" i="5" s="1"/>
  <c r="G64" i="5"/>
  <c r="E116" i="5"/>
  <c r="D116" i="5"/>
  <c r="F50" i="5"/>
  <c r="H38" i="5"/>
  <c r="H47" i="5" l="1"/>
  <c r="G59" i="5"/>
  <c r="G83" i="5" s="1"/>
  <c r="G107" i="5" s="1"/>
  <c r="H55" i="5"/>
  <c r="G67" i="5"/>
  <c r="G91" i="5" s="1"/>
  <c r="G115" i="5" s="1"/>
  <c r="H62" i="5"/>
  <c r="H86" i="5" s="1"/>
  <c r="H110" i="5" s="1"/>
  <c r="H59" i="5"/>
  <c r="H83" i="5" s="1"/>
  <c r="H107" i="5" s="1"/>
  <c r="K47" i="5"/>
  <c r="G62" i="5"/>
  <c r="H60" i="5"/>
  <c r="H84" i="5" s="1"/>
  <c r="H108" i="5" s="1"/>
  <c r="K48" i="5"/>
  <c r="H82" i="5"/>
  <c r="H106" i="5" s="1"/>
  <c r="G60" i="5"/>
  <c r="G72" i="5"/>
  <c r="G74" i="5"/>
  <c r="F62" i="5"/>
  <c r="F86" i="5" s="1"/>
  <c r="F110" i="5" s="1"/>
  <c r="F125" i="5"/>
  <c r="E125" i="5"/>
  <c r="D124" i="5"/>
  <c r="E124" i="5"/>
  <c r="G88" i="5"/>
  <c r="G112" i="5" s="1"/>
  <c r="F58" i="5"/>
  <c r="F82" i="5" s="1"/>
  <c r="F106" i="5" s="1"/>
  <c r="G70" i="5"/>
  <c r="G82" i="5" s="1"/>
  <c r="G106" i="5" s="1"/>
  <c r="K55" i="5" l="1"/>
  <c r="H67" i="5"/>
  <c r="H91" i="5" s="1"/>
  <c r="H115" i="5" s="1"/>
  <c r="H116" i="5" s="1"/>
  <c r="G6" i="6" s="1"/>
  <c r="G7" i="6" s="1"/>
  <c r="G25" i="6" s="1"/>
  <c r="G26" i="6" s="1"/>
  <c r="G86" i="5"/>
  <c r="G110" i="5" s="1"/>
  <c r="G84" i="5"/>
  <c r="G108" i="5" s="1"/>
  <c r="H125" i="5"/>
  <c r="F116" i="5"/>
  <c r="F126" i="5" s="1"/>
  <c r="E128" i="5"/>
  <c r="D128" i="5"/>
  <c r="H124" i="5"/>
  <c r="E29" i="7" l="1"/>
  <c r="E30" i="7" s="1"/>
  <c r="E32" i="7" s="1"/>
  <c r="G116" i="5"/>
  <c r="G127" i="5" s="1"/>
  <c r="H127" i="5" s="1"/>
  <c r="G126" i="5"/>
  <c r="F128" i="5"/>
  <c r="G128" i="5" l="1"/>
  <c r="H126" i="5"/>
  <c r="H128" i="5" s="1"/>
</calcChain>
</file>

<file path=xl/sharedStrings.xml><?xml version="1.0" encoding="utf-8"?>
<sst xmlns="http://schemas.openxmlformats.org/spreadsheetml/2006/main" count="267" uniqueCount="141">
  <si>
    <t>Budgeted Sales</t>
  </si>
  <si>
    <t>Total Sales Revenue</t>
  </si>
  <si>
    <t>Quarter</t>
  </si>
  <si>
    <t>Q1</t>
  </si>
  <si>
    <t>Q2</t>
  </si>
  <si>
    <t>Q3</t>
  </si>
  <si>
    <t>Q4</t>
  </si>
  <si>
    <t>Year</t>
  </si>
  <si>
    <t>Sales:</t>
  </si>
  <si>
    <t>Total Cash Collections</t>
  </si>
  <si>
    <t>Desired Ending Inventory</t>
  </si>
  <si>
    <t>Total Units Needed</t>
  </si>
  <si>
    <t>Less: Beginning Inventory</t>
  </si>
  <si>
    <t>Required Production</t>
  </si>
  <si>
    <t>Needed</t>
  </si>
  <si>
    <t>Cost</t>
  </si>
  <si>
    <t>Units</t>
  </si>
  <si>
    <t>Cost per</t>
  </si>
  <si>
    <t>Unit</t>
  </si>
  <si>
    <t>Total</t>
  </si>
  <si>
    <t>Raw Materials Needed</t>
  </si>
  <si>
    <t>Total Needs</t>
  </si>
  <si>
    <t>Raw Materials to be Purchased</t>
  </si>
  <si>
    <t>Cost of Raw Materials to be purchased</t>
  </si>
  <si>
    <t>Collections from 2006</t>
  </si>
  <si>
    <t>Total Cost</t>
  </si>
  <si>
    <t>Accounts Payable, 1/1/07</t>
  </si>
  <si>
    <t>Total Cash Paid for Materials</t>
  </si>
  <si>
    <t>Sales Information:</t>
  </si>
  <si>
    <t>Accounts Payable</t>
  </si>
  <si>
    <t>Sold</t>
  </si>
  <si>
    <t>Paid</t>
  </si>
  <si>
    <t>Cost per unit of Raw Materials</t>
  </si>
  <si>
    <t>Totals</t>
  </si>
  <si>
    <t>Raw Data</t>
  </si>
  <si>
    <t>Sales Numbers Trasposed for Copying</t>
  </si>
  <si>
    <t>Credit Policy:</t>
  </si>
  <si>
    <t>Cash Sales</t>
  </si>
  <si>
    <t>Credit Sales</t>
  </si>
  <si>
    <t>Collection in Following Quarter</t>
  </si>
  <si>
    <t>Collection in 3rd Quarter</t>
  </si>
  <si>
    <t>Collection Schedule Transposed for Copying</t>
  </si>
  <si>
    <t>Collection Information:</t>
  </si>
  <si>
    <t>Ending Inventory Goal:</t>
  </si>
  <si>
    <t>Payments in Following Quarter</t>
  </si>
  <si>
    <t>Payments in Current Year</t>
  </si>
  <si>
    <t>Manufacturing Information:</t>
  </si>
  <si>
    <t>Muffins</t>
  </si>
  <si>
    <t>Cookies</t>
  </si>
  <si>
    <t>Bread</t>
  </si>
  <si>
    <t>Year 1</t>
  </si>
  <si>
    <t>Year 2</t>
  </si>
  <si>
    <t>Year 3</t>
  </si>
  <si>
    <t>Estimated % drop:</t>
  </si>
  <si>
    <t>Estimated Growth:</t>
  </si>
  <si>
    <t>Estimated Holiday Increase:</t>
  </si>
  <si>
    <t>Collection in Current Quarter</t>
  </si>
  <si>
    <t>Raw Materials Goal:</t>
  </si>
  <si>
    <t>Materials:</t>
  </si>
  <si>
    <t>Flour</t>
  </si>
  <si>
    <t>Margarine</t>
  </si>
  <si>
    <t>Sugar</t>
  </si>
  <si>
    <t>Eggs</t>
  </si>
  <si>
    <t>Milk</t>
  </si>
  <si>
    <t>Mini Chips</t>
  </si>
  <si>
    <t>Baking Packet</t>
  </si>
  <si>
    <t>Cocoa</t>
  </si>
  <si>
    <t>PB chips</t>
  </si>
  <si>
    <t>Shortening</t>
  </si>
  <si>
    <t>Raw Materials:</t>
  </si>
  <si>
    <t>Payments in Current Quarter</t>
  </si>
  <si>
    <t>Payments in 3rd Quarter</t>
  </si>
  <si>
    <t>NA</t>
  </si>
  <si>
    <t>Required Muffin Production</t>
  </si>
  <si>
    <t>Required Cookie Production</t>
  </si>
  <si>
    <t>Required Bread Production</t>
  </si>
  <si>
    <t>Collections from Year 1 Sales:</t>
  </si>
  <si>
    <t>Received</t>
  </si>
  <si>
    <t>Purchases</t>
  </si>
  <si>
    <t>Current Year</t>
  </si>
  <si>
    <t>Prior Year</t>
  </si>
  <si>
    <t>Payments on Year 1 Purchases:</t>
  </si>
  <si>
    <t>Selling price per dozen</t>
  </si>
  <si>
    <t>Total Sales Revenue from Muffins</t>
  </si>
  <si>
    <t>Total Sales Revenue for Cookies</t>
  </si>
  <si>
    <t>Selling price per loaf</t>
  </si>
  <si>
    <t>Total Sales Revenue for Bread</t>
  </si>
  <si>
    <t>Sales Price/Item:</t>
  </si>
  <si>
    <t>Table 1 - Sales Budget</t>
  </si>
  <si>
    <t>Table 2 - Schedule of Cash Collections</t>
  </si>
  <si>
    <t>Table 3 - Production Budget</t>
  </si>
  <si>
    <t>Table 4 - Raw Materials Budget</t>
  </si>
  <si>
    <t>Table 5 - Schedule of Cash Payments</t>
  </si>
  <si>
    <t>As of December 31, Year 1</t>
  </si>
  <si>
    <t xml:space="preserve"> Balance Sheetr 1</t>
  </si>
  <si>
    <t xml:space="preserve"> Buns Bakery </t>
  </si>
  <si>
    <t>Assets</t>
  </si>
  <si>
    <t>Current Assets</t>
  </si>
  <si>
    <t>Cash</t>
  </si>
  <si>
    <t>Account Receivable</t>
  </si>
  <si>
    <t>Raw Materials Inventory</t>
  </si>
  <si>
    <t>Finished Goods Inventory</t>
  </si>
  <si>
    <t>Total Current Assets</t>
  </si>
  <si>
    <t>Property ,Plant and Equipment</t>
  </si>
  <si>
    <t>Land</t>
  </si>
  <si>
    <t>Bilding</t>
  </si>
  <si>
    <t>Equipment</t>
  </si>
  <si>
    <t>Accumulated Depr-Equipment</t>
  </si>
  <si>
    <t>Total Asset</t>
  </si>
  <si>
    <t>Total PPE</t>
  </si>
  <si>
    <t xml:space="preserve">Liabilities and Stock Holders Equity  </t>
  </si>
  <si>
    <t xml:space="preserve">Liabilities  </t>
  </si>
  <si>
    <t>Acounts Payable</t>
  </si>
  <si>
    <t>Mortgage Payable</t>
  </si>
  <si>
    <t>Total Liabilities</t>
  </si>
  <si>
    <t>Stockholders Equity</t>
  </si>
  <si>
    <t>Common Stock</t>
  </si>
  <si>
    <t xml:space="preserve">Retained Earnings </t>
  </si>
  <si>
    <t>Total Stockholders Equity</t>
  </si>
  <si>
    <t>Total Liabilities and Stockholder Equity</t>
  </si>
  <si>
    <t>sales</t>
  </si>
  <si>
    <t>cost of sales</t>
  </si>
  <si>
    <t>Gross Profit</t>
  </si>
  <si>
    <t>Selling and adminstrative expences</t>
  </si>
  <si>
    <t>Advertiing</t>
  </si>
  <si>
    <t>Cleaning Supplies</t>
  </si>
  <si>
    <t>Janitorial Service</t>
  </si>
  <si>
    <t>Office staff Salaries</t>
  </si>
  <si>
    <t>Office supplies</t>
  </si>
  <si>
    <t>Rent- office</t>
  </si>
  <si>
    <t>Sales Salaries</t>
  </si>
  <si>
    <t>Top management salaries</t>
  </si>
  <si>
    <t>Utilities - office</t>
  </si>
  <si>
    <t>Total Selling and adminstrative expences</t>
  </si>
  <si>
    <t>Profit before tax</t>
  </si>
  <si>
    <t>Mortgage intrest</t>
  </si>
  <si>
    <t>Income tax</t>
  </si>
  <si>
    <t>Profit after tax</t>
  </si>
  <si>
    <t xml:space="preserve"> </t>
  </si>
  <si>
    <t>Total fixed over heads</t>
  </si>
  <si>
    <t xml:space="preserve">              Increasing the prices reduces the production by 20% but improves the business profitability. The total income retained in the business moved-up wards from $898,337 to $1,024,963. Increased profitability for any business is a welcomed idea hence Buns bakery to increase the product prices upwards, that is Muffins from $5.50 to $6,cookies from $4.75 to $5.25 and that of bread from S5.25 to $5.75.                                                                                                                                                                                                  The Venture Capital Firm who are interested in investing in the Bun bakery business can go ahead and buy the shares of the organization as the statements indicates and shows that the business is profitable. The system of budgeting should be inculcated in the Bun’s bakery as it helps in planning and making financial decisions in the business.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</si>
</sst>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quot;$&quot;#,##0.00"/>
    <numFmt numFmtId="166" formatCode="&quot;$&quot;#,##0"/>
  </numFmts>
  <fonts count="13" x14ac:knownFonts="1">
    <font>
      <sz val="10"/>
      <name val="Arial"/>
    </font>
    <font>
      <b/>
      <sz val="10"/>
      <name val="Arial"/>
      <family val="2"/>
    </font>
    <font>
      <b/>
      <sz val="12"/>
      <name val="Arial"/>
      <family val="2"/>
    </font>
    <font>
      <sz val="10"/>
      <color indexed="10"/>
      <name val="Arial"/>
      <family val="2"/>
    </font>
    <font>
      <sz val="12"/>
      <name val="Arial"/>
      <family val="2"/>
    </font>
    <font>
      <sz val="10"/>
      <name val="Arial"/>
      <family val="2"/>
    </font>
    <font>
      <sz val="10"/>
      <name val="Arial"/>
      <family val="2"/>
    </font>
    <font>
      <sz val="10"/>
      <name val="Arial"/>
      <family val="2"/>
    </font>
    <font>
      <u/>
      <sz val="12"/>
      <name val="Arial"/>
      <family val="2"/>
    </font>
    <font>
      <b/>
      <u/>
      <sz val="12"/>
      <name val="Arial"/>
      <family val="2"/>
    </font>
    <font>
      <sz val="10"/>
      <name val="Arial"/>
    </font>
    <font>
      <sz val="12"/>
      <color rgb="FF000000"/>
      <name val="Calibri"/>
      <family val="2"/>
    </font>
    <font>
      <sz val="10"/>
      <color rgb="FFFF0000"/>
      <name val="Arial"/>
      <family val="2"/>
    </font>
  </fonts>
  <fills count="5">
    <fill>
      <patternFill patternType="none"/>
    </fill>
    <fill>
      <patternFill patternType="gray125"/>
    </fill>
    <fill>
      <patternFill patternType="solid">
        <fgColor indexed="27"/>
        <bgColor indexed="64"/>
      </patternFill>
    </fill>
    <fill>
      <patternFill patternType="solid">
        <fgColor theme="0"/>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style="thick">
        <color auto="1"/>
      </left>
      <right style="hair">
        <color auto="1"/>
      </right>
      <top style="thick">
        <color auto="1"/>
      </top>
      <bottom style="hair">
        <color auto="1"/>
      </bottom>
      <diagonal/>
    </border>
    <border>
      <left style="hair">
        <color auto="1"/>
      </left>
      <right style="hair">
        <color auto="1"/>
      </right>
      <top style="thick">
        <color auto="1"/>
      </top>
      <bottom style="hair">
        <color auto="1"/>
      </bottom>
      <diagonal/>
    </border>
    <border>
      <left style="hair">
        <color auto="1"/>
      </left>
      <right style="thick">
        <color auto="1"/>
      </right>
      <top style="thick">
        <color auto="1"/>
      </top>
      <bottom style="hair">
        <color auto="1"/>
      </bottom>
      <diagonal/>
    </border>
    <border>
      <left style="thick">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ck">
        <color auto="1"/>
      </right>
      <top style="hair">
        <color auto="1"/>
      </top>
      <bottom style="hair">
        <color auto="1"/>
      </bottom>
      <diagonal/>
    </border>
    <border>
      <left style="thick">
        <color auto="1"/>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ck">
        <color auto="1"/>
      </right>
      <top style="hair">
        <color auto="1"/>
      </top>
      <bottom style="thick">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4">
    <xf numFmtId="0" fontId="0" fillId="0" borderId="0"/>
    <xf numFmtId="44" fontId="6" fillId="0" borderId="0" applyFont="0" applyFill="0" applyBorder="0" applyAlignment="0" applyProtection="0"/>
    <xf numFmtId="9" fontId="7" fillId="0" borderId="0" applyFont="0" applyFill="0" applyBorder="0" applyAlignment="0" applyProtection="0"/>
    <xf numFmtId="43" fontId="10" fillId="0" borderId="0" applyFont="0" applyFill="0" applyBorder="0" applyAlignment="0" applyProtection="0"/>
  </cellStyleXfs>
  <cellXfs count="148">
    <xf numFmtId="0" fontId="0" fillId="0" borderId="0" xfId="0"/>
    <xf numFmtId="0" fontId="0" fillId="0" borderId="1" xfId="0" applyBorder="1" applyAlignment="1">
      <alignment horizontal="center"/>
    </xf>
    <xf numFmtId="6" fontId="0" fillId="0" borderId="0" xfId="0" applyNumberFormat="1"/>
    <xf numFmtId="0" fontId="0" fillId="0" borderId="1" xfId="0" applyFill="1" applyBorder="1" applyAlignment="1">
      <alignment horizontal="center"/>
    </xf>
    <xf numFmtId="6" fontId="0" fillId="0" borderId="0" xfId="0" applyNumberFormat="1" applyBorder="1"/>
    <xf numFmtId="0" fontId="0" fillId="0" borderId="0" xfId="0" applyBorder="1" applyAlignment="1">
      <alignment horizontal="center"/>
    </xf>
    <xf numFmtId="165" fontId="0" fillId="0" borderId="0" xfId="0" applyNumberFormat="1"/>
    <xf numFmtId="8" fontId="0" fillId="0" borderId="0" xfId="0" applyNumberFormat="1"/>
    <xf numFmtId="8" fontId="0" fillId="0" borderId="1" xfId="0" applyNumberFormat="1" applyBorder="1"/>
    <xf numFmtId="5" fontId="0" fillId="0" borderId="0" xfId="0" applyNumberFormat="1"/>
    <xf numFmtId="5" fontId="0" fillId="0" borderId="0" xfId="0" applyNumberFormat="1" applyBorder="1"/>
    <xf numFmtId="0" fontId="0" fillId="0" borderId="0" xfId="0" applyBorder="1"/>
    <xf numFmtId="0" fontId="0" fillId="0" borderId="0" xfId="0" applyFill="1" applyBorder="1" applyAlignment="1">
      <alignment horizontal="center"/>
    </xf>
    <xf numFmtId="3" fontId="0" fillId="0" borderId="0" xfId="0" applyNumberFormat="1" applyBorder="1"/>
    <xf numFmtId="0" fontId="5" fillId="0" borderId="0" xfId="0" applyFont="1"/>
    <xf numFmtId="0" fontId="5" fillId="0" borderId="0" xfId="0" applyFont="1" applyAlignment="1">
      <alignment horizontal="center"/>
    </xf>
    <xf numFmtId="0" fontId="2" fillId="0" borderId="0" xfId="0" applyFont="1" applyAlignment="1"/>
    <xf numFmtId="0" fontId="0" fillId="0" borderId="0" xfId="0" applyFill="1"/>
    <xf numFmtId="3" fontId="0" fillId="0" borderId="0" xfId="0" applyNumberFormat="1" applyFill="1"/>
    <xf numFmtId="0" fontId="5" fillId="0" borderId="0" xfId="0" applyFont="1" applyFill="1"/>
    <xf numFmtId="0" fontId="2" fillId="0" borderId="0" xfId="0" applyFont="1"/>
    <xf numFmtId="0" fontId="0" fillId="0" borderId="1" xfId="0" applyFont="1" applyFill="1" applyBorder="1" applyAlignment="1">
      <alignment horizontal="center"/>
    </xf>
    <xf numFmtId="38" fontId="0" fillId="0" borderId="0" xfId="0" applyNumberFormat="1"/>
    <xf numFmtId="38" fontId="0" fillId="0" borderId="1" xfId="0" applyNumberFormat="1" applyBorder="1"/>
    <xf numFmtId="0" fontId="0" fillId="0" borderId="0" xfId="0" applyFill="1" applyAlignment="1">
      <alignment horizontal="center"/>
    </xf>
    <xf numFmtId="38" fontId="0" fillId="0" borderId="2" xfId="0" applyNumberFormat="1" applyBorder="1"/>
    <xf numFmtId="38" fontId="0" fillId="0" borderId="0" xfId="0" applyNumberFormat="1" applyBorder="1" applyAlignment="1">
      <alignment horizontal="center"/>
    </xf>
    <xf numFmtId="38" fontId="0" fillId="0" borderId="0" xfId="0" applyNumberFormat="1" applyFill="1" applyBorder="1" applyAlignment="1">
      <alignment horizontal="center"/>
    </xf>
    <xf numFmtId="0" fontId="5" fillId="0" borderId="1" xfId="0" applyFont="1" applyFill="1" applyBorder="1" applyAlignment="1">
      <alignment horizontal="center"/>
    </xf>
    <xf numFmtId="0" fontId="2" fillId="0" borderId="0" xfId="0" applyFont="1" applyAlignment="1">
      <alignment horizontal="right"/>
    </xf>
    <xf numFmtId="6" fontId="0" fillId="0" borderId="0" xfId="0" applyNumberFormat="1" applyFill="1"/>
    <xf numFmtId="38" fontId="0" fillId="0" borderId="2" xfId="0" applyNumberFormat="1" applyFill="1" applyBorder="1"/>
    <xf numFmtId="0" fontId="5" fillId="0" borderId="0" xfId="0" applyFont="1" applyFill="1" applyBorder="1" applyAlignment="1">
      <alignment wrapText="1"/>
    </xf>
    <xf numFmtId="0" fontId="5" fillId="0" borderId="0" xfId="0" applyFont="1" applyFill="1" applyAlignment="1">
      <alignment horizontal="center"/>
    </xf>
    <xf numFmtId="3" fontId="0" fillId="0" borderId="0" xfId="0" applyNumberFormat="1" applyFill="1" applyBorder="1"/>
    <xf numFmtId="8" fontId="0" fillId="0" borderId="1" xfId="0" applyNumberFormat="1" applyFill="1" applyBorder="1"/>
    <xf numFmtId="6" fontId="0" fillId="0" borderId="0" xfId="0" applyNumberFormat="1" applyFill="1" applyBorder="1"/>
    <xf numFmtId="0" fontId="1" fillId="0" borderId="0" xfId="0" applyFont="1" applyFill="1" applyAlignment="1">
      <alignment horizontal="center"/>
    </xf>
    <xf numFmtId="6" fontId="0" fillId="0" borderId="1" xfId="0" applyNumberFormat="1" applyFill="1" applyBorder="1"/>
    <xf numFmtId="6" fontId="0" fillId="0" borderId="2" xfId="0" applyNumberFormat="1" applyFill="1" applyBorder="1"/>
    <xf numFmtId="0" fontId="1" fillId="0" borderId="0" xfId="0" applyFont="1" applyFill="1"/>
    <xf numFmtId="3" fontId="3" fillId="0" borderId="0" xfId="0" applyNumberFormat="1" applyFont="1" applyFill="1"/>
    <xf numFmtId="3" fontId="5" fillId="0" borderId="0" xfId="0" applyNumberFormat="1" applyFont="1" applyFill="1"/>
    <xf numFmtId="0" fontId="3" fillId="0" borderId="0" xfId="0" applyFont="1" applyFill="1"/>
    <xf numFmtId="3" fontId="0" fillId="0" borderId="1" xfId="0" applyNumberFormat="1" applyFill="1" applyBorder="1"/>
    <xf numFmtId="38" fontId="0" fillId="0" borderId="0" xfId="0" applyNumberFormat="1" applyFill="1" applyBorder="1"/>
    <xf numFmtId="38" fontId="0" fillId="0" borderId="1" xfId="0" applyNumberFormat="1" applyFill="1" applyBorder="1"/>
    <xf numFmtId="7" fontId="0" fillId="0" borderId="0" xfId="1" applyNumberFormat="1" applyFont="1" applyFill="1"/>
    <xf numFmtId="166" fontId="0" fillId="0" borderId="0" xfId="0" applyNumberFormat="1" applyFill="1"/>
    <xf numFmtId="166" fontId="0" fillId="0" borderId="2" xfId="0" applyNumberFormat="1" applyFill="1" applyBorder="1"/>
    <xf numFmtId="166" fontId="0" fillId="0" borderId="0" xfId="0" applyNumberFormat="1" applyFill="1" applyBorder="1"/>
    <xf numFmtId="6" fontId="0" fillId="0" borderId="3" xfId="0" applyNumberFormat="1" applyFill="1" applyBorder="1"/>
    <xf numFmtId="0" fontId="5" fillId="0" borderId="0" xfId="0" applyFont="1" applyBorder="1"/>
    <xf numFmtId="5" fontId="5" fillId="0" borderId="0" xfId="0" applyNumberFormat="1" applyFont="1" applyBorder="1"/>
    <xf numFmtId="0" fontId="1" fillId="0" borderId="0" xfId="0" applyFont="1" applyBorder="1" applyAlignment="1">
      <alignment horizontal="center"/>
    </xf>
    <xf numFmtId="0" fontId="4" fillId="0" borderId="0" xfId="0" applyFont="1" applyAlignment="1">
      <alignment horizontal="center"/>
    </xf>
    <xf numFmtId="0" fontId="4" fillId="0" borderId="0" xfId="0" applyFont="1" applyFill="1" applyAlignment="1">
      <alignment horizontal="center"/>
    </xf>
    <xf numFmtId="0" fontId="4" fillId="0" borderId="0" xfId="0" applyFont="1" applyFill="1"/>
    <xf numFmtId="0" fontId="4" fillId="0" borderId="0" xfId="0" applyFont="1"/>
    <xf numFmtId="0" fontId="4" fillId="0" borderId="0" xfId="0" applyFont="1" applyFill="1" applyBorder="1" applyAlignment="1">
      <alignment wrapText="1"/>
    </xf>
    <xf numFmtId="0" fontId="4" fillId="0" borderId="0" xfId="0" applyFont="1" applyAlignment="1">
      <alignment horizontal="right"/>
    </xf>
    <xf numFmtId="9" fontId="4" fillId="2" borderId="0" xfId="0" applyNumberFormat="1" applyFont="1" applyFill="1"/>
    <xf numFmtId="0" fontId="4" fillId="0" borderId="1" xfId="0" applyFont="1" applyBorder="1" applyAlignment="1">
      <alignment horizontal="center"/>
    </xf>
    <xf numFmtId="0" fontId="4" fillId="0" borderId="0" xfId="0" applyFont="1" applyBorder="1" applyAlignment="1">
      <alignment horizontal="center"/>
    </xf>
    <xf numFmtId="0" fontId="8" fillId="0" borderId="0" xfId="0" applyFont="1"/>
    <xf numFmtId="0" fontId="8" fillId="0" borderId="0" xfId="0" applyFont="1" applyAlignment="1">
      <alignment horizontal="center"/>
    </xf>
    <xf numFmtId="3" fontId="4" fillId="2" borderId="0" xfId="0" applyNumberFormat="1" applyFont="1" applyFill="1"/>
    <xf numFmtId="3" fontId="4" fillId="0" borderId="0" xfId="0" applyNumberFormat="1" applyFont="1"/>
    <xf numFmtId="3" fontId="4" fillId="0" borderId="0" xfId="0" applyNumberFormat="1" applyFont="1" applyFill="1"/>
    <xf numFmtId="8" fontId="4" fillId="2" borderId="0" xfId="0" applyNumberFormat="1" applyFont="1" applyFill="1"/>
    <xf numFmtId="6" fontId="4" fillId="0" borderId="0" xfId="0" applyNumberFormat="1" applyFont="1"/>
    <xf numFmtId="9" fontId="4" fillId="0" borderId="0" xfId="2" applyFont="1"/>
    <xf numFmtId="0" fontId="4" fillId="0" borderId="0" xfId="0" applyFont="1" applyAlignment="1"/>
    <xf numFmtId="9" fontId="4" fillId="0" borderId="0" xfId="0" applyNumberFormat="1" applyFont="1"/>
    <xf numFmtId="164" fontId="4" fillId="0" borderId="0" xfId="0" applyNumberFormat="1" applyFont="1"/>
    <xf numFmtId="0" fontId="4" fillId="0" borderId="0" xfId="0" applyFont="1" applyAlignment="1">
      <alignment horizontal="left"/>
    </xf>
    <xf numFmtId="164" fontId="4" fillId="0" borderId="1" xfId="0" applyNumberFormat="1" applyFont="1" applyBorder="1" applyAlignment="1">
      <alignment horizontal="center"/>
    </xf>
    <xf numFmtId="6" fontId="4" fillId="2" borderId="0" xfId="0" applyNumberFormat="1" applyFont="1" applyFill="1"/>
    <xf numFmtId="6" fontId="4" fillId="0" borderId="0" xfId="0" applyNumberFormat="1" applyFont="1" applyBorder="1"/>
    <xf numFmtId="6" fontId="4" fillId="0" borderId="1" xfId="0" applyNumberFormat="1" applyFont="1" applyBorder="1"/>
    <xf numFmtId="0" fontId="9" fillId="0" borderId="0" xfId="0" applyFont="1"/>
    <xf numFmtId="165" fontId="4" fillId="0" borderId="0" xfId="0" applyNumberFormat="1" applyFont="1"/>
    <xf numFmtId="165" fontId="4" fillId="0" borderId="0" xfId="0" applyNumberFormat="1" applyFont="1" applyBorder="1" applyAlignment="1">
      <alignment horizontal="center"/>
    </xf>
    <xf numFmtId="165" fontId="4" fillId="0" borderId="1" xfId="0" applyNumberFormat="1" applyFont="1" applyBorder="1" applyAlignment="1">
      <alignment horizontal="center"/>
    </xf>
    <xf numFmtId="0" fontId="4" fillId="0" borderId="0" xfId="0" applyFont="1" applyFill="1" applyBorder="1"/>
    <xf numFmtId="8" fontId="0" fillId="0" borderId="0" xfId="0" applyNumberFormat="1" applyBorder="1"/>
    <xf numFmtId="8" fontId="0" fillId="0" borderId="0" xfId="0" applyNumberFormat="1" applyBorder="1" applyAlignment="1">
      <alignment horizontal="left"/>
    </xf>
    <xf numFmtId="8" fontId="4" fillId="0" borderId="1" xfId="0" applyNumberFormat="1" applyFont="1" applyBorder="1"/>
    <xf numFmtId="43" fontId="0" fillId="0" borderId="0" xfId="3" applyFont="1"/>
    <xf numFmtId="44" fontId="0" fillId="0" borderId="0" xfId="1" applyFont="1"/>
    <xf numFmtId="0" fontId="0" fillId="0" borderId="6" xfId="0" applyBorder="1"/>
    <xf numFmtId="0" fontId="0" fillId="0" borderId="9" xfId="0" applyBorder="1"/>
    <xf numFmtId="0" fontId="0" fillId="0" borderId="7" xfId="0" applyBorder="1"/>
    <xf numFmtId="0" fontId="0" fillId="0" borderId="8" xfId="0" applyBorder="1"/>
    <xf numFmtId="44" fontId="0" fillId="0" borderId="8" xfId="1" applyFont="1" applyBorder="1"/>
    <xf numFmtId="44" fontId="0" fillId="0" borderId="9" xfId="1" applyFont="1" applyBorder="1"/>
    <xf numFmtId="0" fontId="1" fillId="0" borderId="7" xfId="0" applyFont="1" applyBorder="1"/>
    <xf numFmtId="0" fontId="5" fillId="0" borderId="7" xfId="0" applyFont="1" applyBorder="1"/>
    <xf numFmtId="44" fontId="0" fillId="0" borderId="8" xfId="0" applyNumberFormat="1" applyBorder="1"/>
    <xf numFmtId="0" fontId="1" fillId="0" borderId="8" xfId="0" applyFont="1" applyBorder="1"/>
    <xf numFmtId="44" fontId="1" fillId="0" borderId="8" xfId="1" applyFont="1" applyBorder="1"/>
    <xf numFmtId="44" fontId="1" fillId="0" borderId="9" xfId="1" applyFont="1" applyBorder="1"/>
    <xf numFmtId="0" fontId="5" fillId="4" borderId="7" xfId="0" applyFont="1" applyFill="1" applyBorder="1"/>
    <xf numFmtId="44" fontId="0" fillId="4" borderId="9" xfId="1" applyFont="1" applyFill="1" applyBorder="1"/>
    <xf numFmtId="0" fontId="1" fillId="3" borderId="7" xfId="0" applyFont="1" applyFill="1" applyBorder="1"/>
    <xf numFmtId="0" fontId="0" fillId="0" borderId="10" xfId="0" applyBorder="1"/>
    <xf numFmtId="0" fontId="0" fillId="0" borderId="11" xfId="0" applyBorder="1"/>
    <xf numFmtId="44" fontId="0" fillId="0" borderId="11" xfId="1" applyFont="1" applyBorder="1"/>
    <xf numFmtId="44" fontId="0" fillId="0" borderId="12" xfId="1" applyFont="1" applyBorder="1"/>
    <xf numFmtId="6" fontId="4" fillId="3" borderId="0" xfId="0" applyNumberFormat="1" applyFont="1" applyFill="1"/>
    <xf numFmtId="43" fontId="0" fillId="0" borderId="0" xfId="3" applyFont="1" applyFill="1"/>
    <xf numFmtId="43" fontId="0" fillId="0" borderId="8" xfId="3" applyFont="1" applyBorder="1"/>
    <xf numFmtId="44" fontId="12" fillId="0" borderId="8" xfId="1" applyFont="1" applyBorder="1"/>
    <xf numFmtId="0" fontId="1" fillId="0" borderId="10" xfId="0" applyFont="1" applyBorder="1"/>
    <xf numFmtId="0" fontId="1" fillId="0" borderId="11" xfId="0" applyFont="1" applyBorder="1"/>
    <xf numFmtId="44" fontId="1" fillId="0" borderId="11" xfId="0" applyNumberFormat="1" applyFont="1" applyBorder="1"/>
    <xf numFmtId="0" fontId="0" fillId="0" borderId="12" xfId="0" applyBorder="1"/>
    <xf numFmtId="0" fontId="4" fillId="0" borderId="1" xfId="0" applyFont="1" applyBorder="1" applyAlignment="1">
      <alignment horizontal="center"/>
    </xf>
    <xf numFmtId="0" fontId="5" fillId="0" borderId="0" xfId="0" applyFont="1" applyBorder="1" applyAlignment="1">
      <alignment horizontal="left" vertical="top" wrapText="1"/>
    </xf>
    <xf numFmtId="0" fontId="2" fillId="0" borderId="0" xfId="0" applyFont="1" applyAlignment="1">
      <alignment horizontal="center"/>
    </xf>
    <xf numFmtId="0" fontId="4" fillId="0" borderId="0" xfId="0" applyFont="1" applyAlignment="1">
      <alignment horizontal="center"/>
    </xf>
    <xf numFmtId="0" fontId="1" fillId="0" borderId="0" xfId="0" applyFont="1" applyBorder="1" applyAlignment="1">
      <alignment horizontal="center"/>
    </xf>
    <xf numFmtId="0" fontId="2" fillId="0" borderId="0" xfId="0" applyFont="1" applyBorder="1" applyAlignment="1">
      <alignment horizontal="center"/>
    </xf>
    <xf numFmtId="7" fontId="2" fillId="0" borderId="0" xfId="0" applyNumberFormat="1" applyFont="1" applyAlignment="1">
      <alignment horizontal="center"/>
    </xf>
    <xf numFmtId="5" fontId="2" fillId="0" borderId="0" xfId="0" applyNumberFormat="1" applyFont="1" applyAlignment="1">
      <alignment horizontal="center"/>
    </xf>
    <xf numFmtId="164" fontId="2" fillId="0" borderId="0" xfId="2" applyNumberFormat="1" applyFont="1" applyAlignment="1">
      <alignment horizontal="center"/>
    </xf>
    <xf numFmtId="0" fontId="5" fillId="0" borderId="0" xfId="0" applyFont="1" applyAlignment="1">
      <alignment horizontal="center"/>
    </xf>
    <xf numFmtId="0" fontId="0" fillId="0" borderId="0" xfId="0" applyAlignment="1">
      <alignment horizontal="center"/>
    </xf>
    <xf numFmtId="0" fontId="0" fillId="0" borderId="1" xfId="0" applyFill="1" applyBorder="1" applyAlignment="1">
      <alignment horizontal="center"/>
    </xf>
    <xf numFmtId="0" fontId="2" fillId="0" borderId="0" xfId="0" applyFont="1" applyFill="1" applyAlignment="1">
      <alignment horizontal="center"/>
    </xf>
    <xf numFmtId="0" fontId="4" fillId="0" borderId="0" xfId="0" applyFont="1" applyFill="1" applyAlignment="1">
      <alignment horizontal="center"/>
    </xf>
    <xf numFmtId="0" fontId="0" fillId="0" borderId="1" xfId="0" applyBorder="1" applyAlignment="1">
      <alignment horizontal="center"/>
    </xf>
    <xf numFmtId="0" fontId="0" fillId="0" borderId="0" xfId="0" applyFill="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11" fillId="3" borderId="13" xfId="0" applyFont="1" applyFill="1" applyBorder="1" applyAlignment="1">
      <alignment horizontal="left" vertical="top" wrapText="1"/>
    </xf>
    <xf numFmtId="0" fontId="11" fillId="3" borderId="14" xfId="0" applyFont="1" applyFill="1" applyBorder="1" applyAlignment="1">
      <alignment horizontal="left" vertical="top" wrapText="1"/>
    </xf>
    <xf numFmtId="0" fontId="11"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0"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3" borderId="19" xfId="0" applyFont="1" applyFill="1" applyBorder="1" applyAlignment="1">
      <alignment horizontal="left" vertical="top" wrapText="1"/>
    </xf>
    <xf numFmtId="0" fontId="11" fillId="3" borderId="20" xfId="0" applyFont="1" applyFill="1" applyBorder="1" applyAlignment="1">
      <alignment horizontal="left" vertical="top" wrapText="1"/>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3"/>
  <sheetViews>
    <sheetView tabSelected="1" topLeftCell="A33" zoomScale="75" zoomScaleNormal="75" workbookViewId="0">
      <selection activeCell="F81" sqref="F81"/>
    </sheetView>
  </sheetViews>
  <sheetFormatPr defaultRowHeight="12.75" x14ac:dyDescent="0.2"/>
  <cols>
    <col min="1" max="1" width="4.85546875" customWidth="1"/>
    <col min="2" max="2" width="15.7109375" customWidth="1"/>
    <col min="3" max="3" width="17.42578125" customWidth="1"/>
    <col min="4" max="4" width="12.42578125" customWidth="1"/>
    <col min="5" max="5" width="13" customWidth="1"/>
    <col min="6" max="6" width="13.140625" customWidth="1"/>
    <col min="7" max="7" width="12.42578125" customWidth="1"/>
    <col min="8" max="8" width="15.42578125" bestFit="1" customWidth="1"/>
    <col min="9" max="9" width="9.140625" style="17" customWidth="1"/>
    <col min="10" max="10" width="8.5703125" bestFit="1" customWidth="1"/>
    <col min="11" max="11" width="1.7109375" customWidth="1"/>
    <col min="12" max="13" width="8.5703125" bestFit="1" customWidth="1"/>
    <col min="14" max="14" width="3.5703125" customWidth="1"/>
    <col min="15" max="15" width="38.85546875" bestFit="1" customWidth="1"/>
    <col min="16" max="16" width="4.140625" customWidth="1"/>
    <col min="17" max="18" width="12" style="9" bestFit="1" customWidth="1"/>
    <col min="20" max="20" width="10.140625" bestFit="1" customWidth="1"/>
  </cols>
  <sheetData>
    <row r="1" spans="1:18" ht="15.75" x14ac:dyDescent="0.25">
      <c r="A1" s="119" t="s">
        <v>34</v>
      </c>
      <c r="B1" s="120"/>
      <c r="C1" s="120"/>
      <c r="D1" s="120"/>
      <c r="E1" s="120"/>
      <c r="F1" s="120"/>
      <c r="G1" s="120"/>
      <c r="H1" s="120"/>
      <c r="I1" s="57"/>
      <c r="J1" s="16"/>
      <c r="K1" s="29"/>
      <c r="L1" s="123"/>
      <c r="M1" s="123"/>
      <c r="N1" s="119"/>
      <c r="O1" s="119"/>
      <c r="P1" s="119"/>
      <c r="Q1" s="119"/>
      <c r="R1" s="119"/>
    </row>
    <row r="2" spans="1:18" ht="15.75" x14ac:dyDescent="0.25">
      <c r="A2" s="58"/>
      <c r="B2" s="58"/>
      <c r="C2" s="57"/>
      <c r="D2" s="58"/>
      <c r="E2" s="58"/>
      <c r="F2" s="58"/>
      <c r="G2" s="59"/>
      <c r="H2" s="59"/>
      <c r="I2" s="57"/>
      <c r="J2" s="58"/>
      <c r="K2" s="29"/>
      <c r="L2" s="124"/>
      <c r="M2" s="124"/>
      <c r="N2" s="122"/>
      <c r="O2" s="122"/>
      <c r="P2" s="122"/>
      <c r="Q2" s="122"/>
      <c r="R2" s="122"/>
    </row>
    <row r="3" spans="1:18" ht="15.75" x14ac:dyDescent="0.25">
      <c r="A3" s="58"/>
      <c r="B3" s="58"/>
      <c r="C3" s="57"/>
      <c r="D3" s="58"/>
      <c r="E3" s="58"/>
      <c r="F3" s="58"/>
      <c r="G3" s="59"/>
      <c r="H3" s="59"/>
      <c r="I3" s="57"/>
      <c r="J3" s="58"/>
      <c r="K3" s="29"/>
      <c r="L3" s="125"/>
      <c r="M3" s="125"/>
      <c r="N3" s="122"/>
      <c r="O3" s="122"/>
      <c r="P3" s="122"/>
      <c r="Q3" s="122"/>
      <c r="R3" s="122"/>
    </row>
    <row r="4" spans="1:18" ht="15.75" x14ac:dyDescent="0.25">
      <c r="A4" s="58"/>
      <c r="B4" s="58"/>
      <c r="C4" s="57"/>
      <c r="D4" s="58"/>
      <c r="E4" s="58"/>
      <c r="F4" s="58"/>
      <c r="G4" s="59"/>
      <c r="H4" s="59"/>
      <c r="I4" s="57"/>
      <c r="J4" s="58"/>
      <c r="K4" s="29"/>
      <c r="L4" s="124"/>
      <c r="M4" s="124"/>
      <c r="N4" s="52"/>
      <c r="O4" s="52"/>
      <c r="P4" s="52"/>
      <c r="Q4" s="53"/>
      <c r="R4" s="53"/>
    </row>
    <row r="5" spans="1:18" s="14" customFormat="1" ht="15.75" x14ac:dyDescent="0.25">
      <c r="A5" s="20" t="s">
        <v>28</v>
      </c>
      <c r="B5" s="58"/>
      <c r="C5" s="58"/>
      <c r="D5" s="58"/>
      <c r="E5" s="58"/>
      <c r="F5" s="58"/>
      <c r="G5" s="58"/>
      <c r="H5" s="58"/>
      <c r="I5" s="57"/>
      <c r="J5" s="58"/>
      <c r="K5" s="58"/>
      <c r="L5" s="58"/>
      <c r="M5" s="58"/>
      <c r="N5" s="52"/>
      <c r="O5" s="52"/>
      <c r="P5" s="52"/>
      <c r="Q5" s="53"/>
      <c r="R5" s="53"/>
    </row>
    <row r="6" spans="1:18" s="14" customFormat="1" ht="15.75" x14ac:dyDescent="0.25">
      <c r="A6" s="20"/>
      <c r="B6" s="60" t="s">
        <v>53</v>
      </c>
      <c r="C6" s="61">
        <v>0.2</v>
      </c>
      <c r="D6" s="58"/>
      <c r="E6" s="60" t="s">
        <v>54</v>
      </c>
      <c r="F6" s="61">
        <v>0.05</v>
      </c>
      <c r="G6" s="58"/>
      <c r="H6" s="58"/>
      <c r="I6" s="60" t="s">
        <v>55</v>
      </c>
      <c r="J6" s="61">
        <v>0.15</v>
      </c>
      <c r="K6" s="58"/>
      <c r="L6" s="58"/>
      <c r="M6" s="58"/>
      <c r="N6" s="121"/>
      <c r="O6" s="121"/>
      <c r="P6" s="121"/>
      <c r="Q6" s="121"/>
      <c r="R6" s="121"/>
    </row>
    <row r="7" spans="1:18" ht="15.75" x14ac:dyDescent="0.25">
      <c r="A7" s="20"/>
      <c r="B7" s="58"/>
      <c r="C7" s="58"/>
      <c r="D7" s="58"/>
      <c r="E7" s="58"/>
      <c r="F7" s="58"/>
      <c r="G7" s="58"/>
      <c r="H7" s="58"/>
      <c r="I7" s="57"/>
      <c r="J7" s="58"/>
      <c r="K7" s="58"/>
      <c r="L7" s="58"/>
      <c r="M7" s="58"/>
      <c r="N7" s="54"/>
      <c r="O7" s="54"/>
      <c r="P7" s="54"/>
      <c r="Q7" s="54"/>
      <c r="R7" s="54"/>
    </row>
    <row r="8" spans="1:18" ht="15.75" x14ac:dyDescent="0.25">
      <c r="A8" s="58" t="s">
        <v>8</v>
      </c>
      <c r="B8" s="58"/>
      <c r="C8" s="62" t="s">
        <v>47</v>
      </c>
      <c r="D8" s="62" t="s">
        <v>48</v>
      </c>
      <c r="E8" s="62" t="s">
        <v>49</v>
      </c>
      <c r="F8" s="58"/>
      <c r="G8" s="16" t="s">
        <v>35</v>
      </c>
      <c r="H8" s="16"/>
      <c r="I8" s="16"/>
      <c r="J8" s="16"/>
      <c r="K8" s="16"/>
      <c r="L8" s="16"/>
      <c r="M8" s="58"/>
      <c r="N8" s="11"/>
      <c r="O8" s="11"/>
      <c r="P8" s="11"/>
      <c r="Q8" s="10"/>
      <c r="R8" s="10"/>
    </row>
    <row r="9" spans="1:18" ht="15.75" x14ac:dyDescent="0.25">
      <c r="A9" s="58"/>
      <c r="B9" s="58"/>
      <c r="C9" s="63"/>
      <c r="D9" s="63"/>
      <c r="E9" s="63"/>
      <c r="F9" s="16"/>
      <c r="G9" s="16"/>
      <c r="H9" s="16"/>
      <c r="I9" s="16"/>
      <c r="J9" s="16"/>
      <c r="K9" s="16"/>
      <c r="L9" s="16"/>
      <c r="M9" s="58"/>
      <c r="N9" s="11"/>
      <c r="O9" s="11"/>
      <c r="P9" s="11"/>
      <c r="Q9" s="10"/>
      <c r="R9" s="10"/>
    </row>
    <row r="10" spans="1:18" ht="15.75" x14ac:dyDescent="0.25">
      <c r="A10" s="64"/>
      <c r="B10" s="65" t="s">
        <v>50</v>
      </c>
      <c r="C10" s="63"/>
      <c r="D10" s="63"/>
      <c r="E10" s="63"/>
      <c r="F10" s="16"/>
      <c r="G10" s="16"/>
      <c r="H10" s="16"/>
      <c r="I10" s="16"/>
      <c r="J10" s="16"/>
      <c r="K10" s="16"/>
      <c r="L10" s="16"/>
      <c r="M10" s="58"/>
      <c r="N10" s="11"/>
      <c r="O10" s="11"/>
      <c r="P10" s="11"/>
      <c r="Q10" s="10"/>
      <c r="R10" s="10"/>
    </row>
    <row r="11" spans="1:18" ht="15.75" x14ac:dyDescent="0.25">
      <c r="A11" s="58"/>
      <c r="B11" s="58" t="s">
        <v>6</v>
      </c>
      <c r="C11" s="66">
        <v>45000</v>
      </c>
      <c r="D11" s="66">
        <v>65000</v>
      </c>
      <c r="E11" s="66">
        <v>85000</v>
      </c>
      <c r="F11" s="58"/>
      <c r="G11" s="20" t="str">
        <f>C8</f>
        <v>Muffins</v>
      </c>
      <c r="H11" s="58"/>
      <c r="I11" s="57"/>
      <c r="J11" s="58"/>
      <c r="K11" s="58"/>
      <c r="L11" s="58"/>
      <c r="M11" s="58"/>
      <c r="N11" s="11"/>
      <c r="O11" s="11"/>
      <c r="P11" s="11"/>
      <c r="Q11" s="10"/>
      <c r="R11" s="10"/>
    </row>
    <row r="12" spans="1:18" ht="15" x14ac:dyDescent="0.2">
      <c r="A12" s="58"/>
      <c r="B12" s="58"/>
      <c r="C12" s="63"/>
      <c r="D12" s="63"/>
      <c r="E12" s="63"/>
      <c r="F12" s="58"/>
      <c r="G12" s="117">
        <v>2007</v>
      </c>
      <c r="H12" s="117"/>
      <c r="I12" s="117"/>
      <c r="J12" s="117"/>
      <c r="K12" s="58"/>
      <c r="L12" s="117">
        <v>2008</v>
      </c>
      <c r="M12" s="117"/>
      <c r="N12" s="11"/>
      <c r="O12" s="11"/>
      <c r="P12" s="11"/>
      <c r="Q12" s="10"/>
      <c r="R12" s="10"/>
    </row>
    <row r="13" spans="1:18" ht="15" x14ac:dyDescent="0.2">
      <c r="A13" s="64"/>
      <c r="B13" s="65" t="s">
        <v>51</v>
      </c>
      <c r="C13" s="63"/>
      <c r="D13" s="63"/>
      <c r="E13" s="58"/>
      <c r="F13" s="58"/>
      <c r="G13" s="55" t="s">
        <v>3</v>
      </c>
      <c r="H13" s="55" t="s">
        <v>4</v>
      </c>
      <c r="I13" s="56" t="s">
        <v>5</v>
      </c>
      <c r="J13" s="55" t="s">
        <v>6</v>
      </c>
      <c r="K13" s="55"/>
      <c r="L13" s="55" t="s">
        <v>3</v>
      </c>
      <c r="M13" s="55" t="s">
        <v>4</v>
      </c>
      <c r="N13" s="11"/>
      <c r="O13" s="63"/>
      <c r="P13" s="11"/>
      <c r="Q13" s="10"/>
      <c r="R13" s="10"/>
    </row>
    <row r="14" spans="1:18" ht="15" x14ac:dyDescent="0.2">
      <c r="A14" s="58"/>
      <c r="B14" s="58" t="s">
        <v>3</v>
      </c>
      <c r="C14" s="67">
        <f>C11*(1-$C$6)</f>
        <v>36000</v>
      </c>
      <c r="D14" s="67">
        <f>D11*(1-$C$6)</f>
        <v>52000</v>
      </c>
      <c r="E14" s="67">
        <f>E11*(1-$C$6)</f>
        <v>68000</v>
      </c>
      <c r="F14" s="58"/>
      <c r="G14" s="67">
        <f>C14</f>
        <v>36000</v>
      </c>
      <c r="H14" s="67">
        <f>C15</f>
        <v>37800</v>
      </c>
      <c r="I14" s="68">
        <f>C16</f>
        <v>39690</v>
      </c>
      <c r="J14" s="67">
        <f>C17</f>
        <v>47628</v>
      </c>
      <c r="K14" s="58"/>
      <c r="L14" s="67">
        <f>C19</f>
        <v>43758.224999999999</v>
      </c>
      <c r="M14" s="67">
        <f>C20</f>
        <v>45946.136250000003</v>
      </c>
      <c r="N14" s="11"/>
      <c r="O14" s="85"/>
      <c r="P14" s="11"/>
      <c r="Q14" s="10"/>
      <c r="R14" s="10"/>
    </row>
    <row r="15" spans="1:18" ht="15.75" x14ac:dyDescent="0.25">
      <c r="A15" s="58"/>
      <c r="B15" s="58" t="s">
        <v>4</v>
      </c>
      <c r="C15" s="67">
        <f>C14*(1+$F$6)</f>
        <v>37800</v>
      </c>
      <c r="D15" s="67">
        <f t="shared" ref="D15:E16" si="0">D14*(1+$F$6)</f>
        <v>54600</v>
      </c>
      <c r="E15" s="67">
        <f t="shared" si="0"/>
        <v>71400</v>
      </c>
      <c r="F15" s="58"/>
      <c r="G15" s="20" t="str">
        <f>D8</f>
        <v>Cookies</v>
      </c>
      <c r="H15" s="58"/>
      <c r="I15" s="57"/>
      <c r="J15" s="58"/>
      <c r="K15" s="58"/>
      <c r="L15" s="58"/>
      <c r="M15" s="58"/>
      <c r="N15" s="11"/>
      <c r="O15" s="85"/>
      <c r="P15" s="11"/>
      <c r="Q15" s="10"/>
      <c r="R15" s="10"/>
    </row>
    <row r="16" spans="1:18" ht="15" x14ac:dyDescent="0.2">
      <c r="A16" s="58"/>
      <c r="B16" s="58" t="s">
        <v>5</v>
      </c>
      <c r="C16" s="67">
        <f>C15*(1+$F$6)</f>
        <v>39690</v>
      </c>
      <c r="D16" s="67">
        <f t="shared" si="0"/>
        <v>57330</v>
      </c>
      <c r="E16" s="67">
        <f t="shared" si="0"/>
        <v>74970</v>
      </c>
      <c r="F16" s="58"/>
      <c r="G16" s="117">
        <v>2007</v>
      </c>
      <c r="H16" s="117"/>
      <c r="I16" s="117"/>
      <c r="J16" s="117"/>
      <c r="K16" s="58"/>
      <c r="L16" s="117">
        <v>2008</v>
      </c>
      <c r="M16" s="117"/>
      <c r="N16" s="11"/>
      <c r="O16" s="85"/>
      <c r="P16" s="11"/>
      <c r="Q16" s="10"/>
      <c r="R16" s="10"/>
    </row>
    <row r="17" spans="1:20" ht="15" x14ac:dyDescent="0.2">
      <c r="A17" s="58"/>
      <c r="B17" s="58" t="s">
        <v>6</v>
      </c>
      <c r="C17" s="67">
        <f>C16*(1+($F$6+$J$6))</f>
        <v>47628</v>
      </c>
      <c r="D17" s="67">
        <f>D16*(1+($F$6+$J$6))</f>
        <v>68796</v>
      </c>
      <c r="E17" s="67">
        <f>E16*(1+($F$6+$J$6))</f>
        <v>89964</v>
      </c>
      <c r="F17" s="58"/>
      <c r="G17" s="55" t="s">
        <v>3</v>
      </c>
      <c r="H17" s="55" t="s">
        <v>4</v>
      </c>
      <c r="I17" s="56" t="s">
        <v>5</v>
      </c>
      <c r="J17" s="55" t="s">
        <v>6</v>
      </c>
      <c r="K17" s="55"/>
      <c r="L17" s="55" t="s">
        <v>3</v>
      </c>
      <c r="M17" s="55" t="s">
        <v>4</v>
      </c>
      <c r="N17" s="11"/>
      <c r="O17" s="86"/>
      <c r="P17" s="11"/>
      <c r="Q17" s="10"/>
      <c r="R17" s="10"/>
    </row>
    <row r="18" spans="1:20" ht="15" x14ac:dyDescent="0.2">
      <c r="A18" s="58"/>
      <c r="B18" s="65" t="s">
        <v>52</v>
      </c>
      <c r="C18" s="58"/>
      <c r="D18" s="58"/>
      <c r="E18" s="58"/>
      <c r="F18" s="58"/>
      <c r="G18" s="67">
        <f>D14</f>
        <v>52000</v>
      </c>
      <c r="H18" s="67">
        <f>D15</f>
        <v>54600</v>
      </c>
      <c r="I18" s="68">
        <f>D16</f>
        <v>57330</v>
      </c>
      <c r="J18" s="67">
        <f>D17</f>
        <v>68796</v>
      </c>
      <c r="K18" s="58"/>
      <c r="L18" s="67">
        <f>D19</f>
        <v>63206.325000000004</v>
      </c>
      <c r="M18" s="67">
        <f>D20</f>
        <v>66366.641250000001</v>
      </c>
      <c r="N18" s="11"/>
      <c r="O18" s="11"/>
      <c r="P18" s="11"/>
      <c r="Q18" s="10"/>
      <c r="R18" s="10"/>
      <c r="T18" s="6"/>
    </row>
    <row r="19" spans="1:20" ht="15.75" x14ac:dyDescent="0.25">
      <c r="A19" s="58"/>
      <c r="B19" s="58" t="s">
        <v>3</v>
      </c>
      <c r="C19" s="67">
        <f>C16*(1+$F$6)*(1+$F$6)</f>
        <v>43758.224999999999</v>
      </c>
      <c r="D19" s="67">
        <f>D16*(1+$F$6)*(1+$F$6)</f>
        <v>63206.325000000004</v>
      </c>
      <c r="E19" s="67">
        <f>E16*(1+$F$6)*(1+$F$6)</f>
        <v>82654.425000000003</v>
      </c>
      <c r="F19" s="58"/>
      <c r="G19" s="20" t="str">
        <f>E8</f>
        <v>Bread</v>
      </c>
      <c r="H19" s="58"/>
      <c r="I19" s="57"/>
      <c r="J19" s="58"/>
      <c r="K19" s="58"/>
      <c r="L19" s="58"/>
      <c r="M19" s="58"/>
      <c r="N19" s="11"/>
      <c r="O19" s="11"/>
      <c r="P19" s="11"/>
      <c r="Q19" s="10"/>
      <c r="R19" s="10"/>
      <c r="T19" s="2"/>
    </row>
    <row r="20" spans="1:20" ht="15" x14ac:dyDescent="0.2">
      <c r="A20" s="58"/>
      <c r="B20" s="58" t="s">
        <v>4</v>
      </c>
      <c r="C20" s="67">
        <f>C19*(1+$F$6)</f>
        <v>45946.136250000003</v>
      </c>
      <c r="D20" s="67">
        <f>D19*(1+$F$6)</f>
        <v>66366.641250000001</v>
      </c>
      <c r="E20" s="67">
        <f>E19*(1+$F$6)</f>
        <v>86787.146250000005</v>
      </c>
      <c r="F20" s="58"/>
      <c r="G20" s="117">
        <v>2007</v>
      </c>
      <c r="H20" s="117"/>
      <c r="I20" s="117"/>
      <c r="J20" s="117"/>
      <c r="K20" s="58"/>
      <c r="L20" s="117">
        <v>2008</v>
      </c>
      <c r="M20" s="117"/>
      <c r="N20" s="11"/>
      <c r="O20" s="11"/>
      <c r="P20" s="11"/>
      <c r="Q20" s="10"/>
      <c r="R20" s="10"/>
    </row>
    <row r="21" spans="1:20" ht="15" x14ac:dyDescent="0.2">
      <c r="A21" s="58"/>
      <c r="B21" s="58"/>
      <c r="C21" s="58"/>
      <c r="D21" s="58"/>
      <c r="E21" s="58"/>
      <c r="F21" s="58"/>
      <c r="G21" s="55" t="s">
        <v>3</v>
      </c>
      <c r="H21" s="55" t="s">
        <v>4</v>
      </c>
      <c r="I21" s="56" t="s">
        <v>5</v>
      </c>
      <c r="J21" s="55" t="s">
        <v>6</v>
      </c>
      <c r="K21" s="55"/>
      <c r="L21" s="55" t="s">
        <v>3</v>
      </c>
      <c r="M21" s="55" t="s">
        <v>4</v>
      </c>
      <c r="N21" s="11"/>
      <c r="O21" s="11"/>
      <c r="P21" s="11"/>
      <c r="Q21" s="10"/>
      <c r="R21" s="10"/>
    </row>
    <row r="22" spans="1:20" ht="15" x14ac:dyDescent="0.2">
      <c r="A22" s="58" t="s">
        <v>87</v>
      </c>
      <c r="B22" s="58"/>
      <c r="C22" s="69">
        <v>6</v>
      </c>
      <c r="D22" s="69">
        <v>5.25</v>
      </c>
      <c r="E22" s="69">
        <v>5.75</v>
      </c>
      <c r="F22" s="58"/>
      <c r="G22" s="67">
        <f>E14</f>
        <v>68000</v>
      </c>
      <c r="H22" s="67">
        <f>E15</f>
        <v>71400</v>
      </c>
      <c r="I22" s="68">
        <f>E16</f>
        <v>74970</v>
      </c>
      <c r="J22" s="67">
        <f>E17</f>
        <v>89964</v>
      </c>
      <c r="K22" s="58"/>
      <c r="L22" s="67">
        <f>E19</f>
        <v>82654.425000000003</v>
      </c>
      <c r="M22" s="67">
        <f>E20</f>
        <v>86787.146250000005</v>
      </c>
      <c r="N22" s="11"/>
      <c r="O22" s="11"/>
      <c r="P22" s="11"/>
      <c r="Q22" s="10"/>
      <c r="R22" s="10"/>
    </row>
    <row r="23" spans="1:20" ht="15" x14ac:dyDescent="0.2">
      <c r="A23" s="58"/>
      <c r="B23" s="58"/>
      <c r="C23" s="58"/>
      <c r="D23" s="70"/>
      <c r="E23" s="58"/>
      <c r="F23" s="58"/>
      <c r="G23" s="58"/>
      <c r="H23" s="58"/>
      <c r="I23" s="57"/>
      <c r="J23" s="58"/>
      <c r="K23" s="58"/>
      <c r="L23" s="58"/>
      <c r="M23" s="58"/>
      <c r="N23" s="11"/>
      <c r="O23" s="11"/>
      <c r="P23" s="11"/>
      <c r="Q23" s="10"/>
      <c r="R23" s="10"/>
    </row>
    <row r="24" spans="1:20" ht="15" x14ac:dyDescent="0.2">
      <c r="A24" s="58"/>
      <c r="B24" s="58"/>
      <c r="C24" s="58"/>
      <c r="D24" s="70"/>
      <c r="E24" s="58"/>
      <c r="F24" s="58"/>
      <c r="G24" s="58"/>
      <c r="H24" s="58"/>
      <c r="I24" s="57"/>
      <c r="J24" s="58"/>
      <c r="K24" s="58"/>
      <c r="L24" s="58"/>
      <c r="M24" s="58"/>
      <c r="N24" s="11"/>
      <c r="O24" s="11"/>
      <c r="P24" s="11"/>
      <c r="Q24" s="10"/>
      <c r="R24" s="10"/>
    </row>
    <row r="25" spans="1:20" ht="15.75" x14ac:dyDescent="0.25">
      <c r="A25" s="20" t="s">
        <v>42</v>
      </c>
      <c r="B25" s="58"/>
      <c r="C25" s="58"/>
      <c r="D25" s="58"/>
      <c r="E25" s="58"/>
      <c r="F25" s="58"/>
      <c r="G25" s="58"/>
      <c r="H25" s="58"/>
      <c r="I25" s="57"/>
      <c r="J25" s="58"/>
      <c r="K25" s="58"/>
      <c r="L25" s="58"/>
      <c r="M25" s="58"/>
      <c r="N25" s="121"/>
      <c r="O25" s="121"/>
      <c r="P25" s="121"/>
      <c r="Q25" s="121"/>
      <c r="R25" s="121"/>
    </row>
    <row r="26" spans="1:20" ht="15" x14ac:dyDescent="0.2">
      <c r="A26" s="58" t="s">
        <v>36</v>
      </c>
      <c r="B26" s="58"/>
      <c r="C26" s="58"/>
      <c r="D26" s="62" t="s">
        <v>80</v>
      </c>
      <c r="E26" s="62" t="s">
        <v>79</v>
      </c>
      <c r="F26" s="58"/>
      <c r="G26" s="58"/>
      <c r="H26" s="58"/>
      <c r="I26" s="57"/>
      <c r="J26" s="58"/>
      <c r="K26" s="58"/>
      <c r="L26" s="58"/>
      <c r="M26" s="58"/>
      <c r="N26" s="11"/>
      <c r="O26" s="11"/>
      <c r="P26" s="11"/>
      <c r="Q26" s="10"/>
      <c r="R26" s="10"/>
    </row>
    <row r="27" spans="1:20" ht="15.75" x14ac:dyDescent="0.25">
      <c r="A27" s="58"/>
      <c r="B27" s="58" t="s">
        <v>37</v>
      </c>
      <c r="C27" s="58"/>
      <c r="D27" s="71">
        <v>0.1</v>
      </c>
      <c r="E27" s="61">
        <v>0.1</v>
      </c>
      <c r="F27" s="16" t="s">
        <v>41</v>
      </c>
      <c r="G27" s="72"/>
      <c r="H27" s="72"/>
      <c r="I27" s="58"/>
      <c r="J27" s="58"/>
      <c r="K27" s="58"/>
      <c r="L27" s="58"/>
      <c r="M27" s="58"/>
      <c r="N27" s="11"/>
      <c r="O27" s="11"/>
      <c r="P27" s="11"/>
      <c r="Q27" s="10"/>
      <c r="R27" s="10"/>
    </row>
    <row r="28" spans="1:20" ht="15" x14ac:dyDescent="0.2">
      <c r="A28" s="58"/>
      <c r="B28" s="58" t="s">
        <v>38</v>
      </c>
      <c r="C28" s="58"/>
      <c r="D28" s="71">
        <v>0.9</v>
      </c>
      <c r="E28" s="73">
        <f>1-E27</f>
        <v>0.9</v>
      </c>
      <c r="F28" s="62" t="s">
        <v>3</v>
      </c>
      <c r="G28" s="62" t="s">
        <v>4</v>
      </c>
      <c r="H28" s="62" t="s">
        <v>5</v>
      </c>
      <c r="I28" s="57"/>
      <c r="J28" s="58"/>
      <c r="K28" s="58"/>
      <c r="L28" s="58"/>
      <c r="M28" s="58"/>
      <c r="N28" s="11"/>
      <c r="O28" s="11"/>
      <c r="P28" s="11"/>
      <c r="Q28" s="10"/>
      <c r="R28" s="10"/>
    </row>
    <row r="29" spans="1:20" ht="15" x14ac:dyDescent="0.2">
      <c r="A29" s="58"/>
      <c r="B29" s="58" t="s">
        <v>56</v>
      </c>
      <c r="C29" s="58"/>
      <c r="D29" s="71">
        <v>0.3</v>
      </c>
      <c r="E29" s="61">
        <f>D29</f>
        <v>0.3</v>
      </c>
      <c r="F29" s="74">
        <v>0.3</v>
      </c>
      <c r="G29" s="74">
        <v>0.45</v>
      </c>
      <c r="H29" s="74">
        <v>0.25</v>
      </c>
      <c r="I29" s="57"/>
      <c r="J29" s="58"/>
      <c r="K29" s="58"/>
      <c r="L29" s="58"/>
      <c r="M29" s="58"/>
      <c r="N29" s="11"/>
      <c r="O29" s="52"/>
      <c r="P29" s="11"/>
      <c r="Q29" s="10"/>
      <c r="R29" s="10"/>
    </row>
    <row r="30" spans="1:20" ht="15" x14ac:dyDescent="0.2">
      <c r="A30" s="58"/>
      <c r="B30" s="75" t="s">
        <v>39</v>
      </c>
      <c r="C30" s="58"/>
      <c r="D30" s="71">
        <v>0.45</v>
      </c>
      <c r="E30" s="61">
        <f>D30</f>
        <v>0.45</v>
      </c>
      <c r="F30" s="58"/>
      <c r="G30" s="58"/>
      <c r="H30" s="58"/>
      <c r="I30" s="57"/>
      <c r="J30" s="58"/>
      <c r="K30" s="58"/>
      <c r="L30" s="58"/>
      <c r="M30" s="58"/>
      <c r="N30" s="11"/>
      <c r="O30" s="11"/>
      <c r="P30" s="11"/>
      <c r="Q30" s="10"/>
      <c r="R30" s="10"/>
    </row>
    <row r="31" spans="1:20" ht="15" x14ac:dyDescent="0.2">
      <c r="A31" s="58"/>
      <c r="B31" s="75" t="s">
        <v>40</v>
      </c>
      <c r="C31" s="58"/>
      <c r="D31" s="71">
        <v>0.25</v>
      </c>
      <c r="E31" s="61">
        <f>D31</f>
        <v>0.25</v>
      </c>
      <c r="F31" s="58"/>
      <c r="G31" s="58"/>
      <c r="H31" s="58"/>
      <c r="I31" s="57"/>
      <c r="J31" s="58"/>
      <c r="K31" s="58"/>
      <c r="L31" s="58"/>
      <c r="M31" s="58"/>
      <c r="N31" s="11"/>
      <c r="O31" s="11"/>
      <c r="P31" s="11"/>
      <c r="Q31" s="10"/>
      <c r="R31" s="10"/>
    </row>
    <row r="32" spans="1:20" ht="15" x14ac:dyDescent="0.2">
      <c r="A32" s="58"/>
      <c r="B32" s="58"/>
      <c r="C32" s="74"/>
      <c r="D32" s="58"/>
      <c r="E32" s="58"/>
      <c r="F32" s="58"/>
      <c r="G32" s="58"/>
      <c r="H32" s="58"/>
      <c r="I32" s="57"/>
      <c r="J32" s="58"/>
      <c r="K32" s="58"/>
      <c r="L32" s="58"/>
      <c r="M32" s="58"/>
      <c r="N32" s="11"/>
      <c r="O32" s="11"/>
      <c r="P32" s="11"/>
      <c r="Q32" s="10"/>
      <c r="R32" s="10"/>
    </row>
    <row r="33" spans="1:18" ht="15" x14ac:dyDescent="0.2">
      <c r="A33" s="58" t="s">
        <v>76</v>
      </c>
      <c r="B33" s="58"/>
      <c r="C33" s="74"/>
      <c r="D33" s="58"/>
      <c r="E33" s="58"/>
      <c r="F33" s="58"/>
      <c r="G33" s="58"/>
      <c r="H33" s="58"/>
      <c r="I33" s="57"/>
      <c r="J33" s="58"/>
      <c r="K33" s="58"/>
      <c r="L33" s="58"/>
      <c r="M33" s="58"/>
      <c r="N33" s="11"/>
      <c r="O33" s="118"/>
      <c r="P33" s="11"/>
      <c r="Q33" s="10"/>
      <c r="R33" s="10"/>
    </row>
    <row r="34" spans="1:18" ht="15" x14ac:dyDescent="0.2">
      <c r="A34" s="58"/>
      <c r="B34" s="58"/>
      <c r="C34" s="74"/>
      <c r="D34" s="58"/>
      <c r="E34" s="117" t="s">
        <v>45</v>
      </c>
      <c r="F34" s="117"/>
      <c r="G34" s="117"/>
      <c r="H34" s="117"/>
      <c r="I34" s="57"/>
      <c r="J34" s="58"/>
      <c r="K34" s="58"/>
      <c r="L34" s="58"/>
      <c r="M34" s="58"/>
      <c r="N34" s="11"/>
      <c r="O34" s="118"/>
      <c r="P34" s="11"/>
      <c r="Q34" s="10"/>
      <c r="R34" s="10"/>
    </row>
    <row r="35" spans="1:18" ht="15" x14ac:dyDescent="0.2">
      <c r="A35" s="58"/>
      <c r="B35" s="58" t="s">
        <v>2</v>
      </c>
      <c r="C35" s="76" t="s">
        <v>30</v>
      </c>
      <c r="D35" s="62" t="s">
        <v>77</v>
      </c>
      <c r="E35" s="62" t="str">
        <f>G17</f>
        <v>Q1</v>
      </c>
      <c r="F35" s="62" t="str">
        <f>H17</f>
        <v>Q2</v>
      </c>
      <c r="G35" s="62" t="str">
        <f>I17</f>
        <v>Q3</v>
      </c>
      <c r="H35" s="62" t="str">
        <f>J17</f>
        <v>Q4</v>
      </c>
      <c r="I35" s="57"/>
      <c r="J35" s="58"/>
      <c r="K35" s="58"/>
      <c r="L35" s="58"/>
      <c r="M35" s="58"/>
      <c r="N35" s="11"/>
      <c r="O35" s="11"/>
      <c r="P35" s="11"/>
      <c r="Q35" s="10"/>
      <c r="R35" s="10"/>
    </row>
    <row r="36" spans="1:18" ht="15" x14ac:dyDescent="0.2">
      <c r="A36" s="58"/>
      <c r="B36" s="58" t="s">
        <v>5</v>
      </c>
      <c r="C36" s="77">
        <v>970200</v>
      </c>
      <c r="D36" s="70">
        <f>10/100*C36</f>
        <v>97020</v>
      </c>
      <c r="E36" s="78">
        <v>261954</v>
      </c>
      <c r="F36" s="70">
        <v>392931</v>
      </c>
      <c r="G36" s="109">
        <v>218295</v>
      </c>
      <c r="H36" s="70">
        <v>0</v>
      </c>
      <c r="I36" s="57"/>
      <c r="J36" s="58"/>
      <c r="K36" s="58"/>
      <c r="L36" s="58"/>
      <c r="M36" s="58"/>
      <c r="N36" s="52"/>
      <c r="O36" s="11"/>
      <c r="P36" s="11"/>
      <c r="Q36" s="10"/>
      <c r="R36" s="10"/>
    </row>
    <row r="37" spans="1:18" ht="15" x14ac:dyDescent="0.2">
      <c r="A37" s="58"/>
      <c r="B37" s="58" t="s">
        <v>6</v>
      </c>
      <c r="C37" s="77">
        <v>1164240</v>
      </c>
      <c r="D37" s="70">
        <f>10/100*C37</f>
        <v>116424</v>
      </c>
      <c r="E37" s="79">
        <v>314344.8</v>
      </c>
      <c r="F37" s="79">
        <v>471517.2</v>
      </c>
      <c r="G37" s="79">
        <v>261954</v>
      </c>
      <c r="H37" s="79">
        <v>0</v>
      </c>
      <c r="I37" s="57"/>
      <c r="J37" s="58"/>
      <c r="K37" s="58"/>
      <c r="L37" s="58"/>
      <c r="M37" s="58"/>
      <c r="N37" s="52"/>
      <c r="O37" s="11"/>
      <c r="P37" s="11"/>
      <c r="Q37" s="10"/>
      <c r="R37" s="10"/>
    </row>
    <row r="38" spans="1:18" ht="15" x14ac:dyDescent="0.2">
      <c r="A38" s="58"/>
      <c r="B38" s="58"/>
      <c r="C38" s="58"/>
      <c r="D38" s="70">
        <f>SUM(D36:D37)</f>
        <v>213444</v>
      </c>
      <c r="E38" s="70">
        <f>SUM(E36:E37)</f>
        <v>576298.80000000005</v>
      </c>
      <c r="F38" s="70">
        <f>SUM(F36:F37)</f>
        <v>864448.2</v>
      </c>
      <c r="G38" s="70">
        <f>SUM(G36:G37)</f>
        <v>480249</v>
      </c>
      <c r="H38" s="70">
        <f>SUM(H36:H37)</f>
        <v>0</v>
      </c>
      <c r="I38" s="57"/>
      <c r="J38" s="58"/>
      <c r="K38" s="58"/>
      <c r="L38" s="58"/>
      <c r="M38" s="58"/>
      <c r="N38" s="52"/>
      <c r="O38" s="11"/>
      <c r="P38" s="11"/>
      <c r="Q38" s="10"/>
      <c r="R38" s="10"/>
    </row>
    <row r="39" spans="1:18" ht="15" x14ac:dyDescent="0.2">
      <c r="A39" s="58"/>
      <c r="B39" s="58"/>
      <c r="C39" s="58"/>
      <c r="D39" s="58"/>
      <c r="E39" s="58"/>
      <c r="F39" s="58"/>
      <c r="G39" s="58"/>
      <c r="H39" s="58"/>
      <c r="I39" s="57"/>
      <c r="J39" s="58"/>
      <c r="K39" s="58"/>
      <c r="L39" s="58"/>
      <c r="M39" s="58"/>
      <c r="N39" s="52"/>
      <c r="O39" s="11"/>
      <c r="P39" s="11"/>
      <c r="Q39" s="10"/>
      <c r="R39" s="10"/>
    </row>
    <row r="40" spans="1:18" ht="15" x14ac:dyDescent="0.2">
      <c r="A40" s="58"/>
      <c r="B40" s="58"/>
      <c r="C40" s="58"/>
      <c r="D40" s="58"/>
      <c r="E40" s="58"/>
      <c r="F40" s="58"/>
      <c r="G40" s="58"/>
      <c r="H40" s="58"/>
      <c r="I40" s="57"/>
      <c r="J40" s="58"/>
      <c r="K40" s="58"/>
      <c r="L40" s="58"/>
      <c r="M40" s="58"/>
      <c r="N40" s="52"/>
      <c r="O40" s="11"/>
      <c r="P40" s="11"/>
      <c r="Q40" s="10"/>
      <c r="R40" s="10"/>
    </row>
    <row r="41" spans="1:18" ht="15.75" x14ac:dyDescent="0.25">
      <c r="A41" s="20" t="s">
        <v>46</v>
      </c>
      <c r="B41" s="58"/>
      <c r="C41" s="58"/>
      <c r="D41" s="58"/>
      <c r="E41" s="58"/>
      <c r="F41" s="58"/>
      <c r="G41" s="58"/>
      <c r="H41" s="58"/>
      <c r="I41" s="57"/>
      <c r="J41" s="58"/>
      <c r="K41" s="58"/>
      <c r="L41" s="58"/>
      <c r="M41" s="70"/>
      <c r="N41" s="52"/>
      <c r="O41" s="11"/>
      <c r="P41" s="11"/>
      <c r="Q41" s="10"/>
      <c r="R41" s="10"/>
    </row>
    <row r="42" spans="1:18" ht="15" x14ac:dyDescent="0.2">
      <c r="A42" s="58"/>
      <c r="B42" s="58"/>
      <c r="C42" s="60" t="s">
        <v>43</v>
      </c>
      <c r="D42" s="61">
        <f>2/90</f>
        <v>2.2222222222222223E-2</v>
      </c>
      <c r="E42" s="58"/>
      <c r="F42" s="58"/>
      <c r="G42" s="58"/>
      <c r="H42" s="58"/>
      <c r="I42" s="57"/>
      <c r="J42" s="58"/>
      <c r="K42" s="70"/>
      <c r="L42" s="70"/>
      <c r="M42" s="78"/>
      <c r="N42" s="52"/>
      <c r="O42" s="11"/>
      <c r="P42" s="11"/>
      <c r="Q42" s="10"/>
      <c r="R42" s="10"/>
    </row>
    <row r="43" spans="1:18" ht="15" x14ac:dyDescent="0.2">
      <c r="A43" s="58"/>
      <c r="B43" s="58"/>
      <c r="C43" s="60" t="s">
        <v>57</v>
      </c>
      <c r="D43" s="61">
        <v>0.15</v>
      </c>
      <c r="E43" s="58"/>
      <c r="F43" s="58"/>
      <c r="G43" s="58"/>
      <c r="H43" s="58"/>
      <c r="I43" s="57"/>
      <c r="J43" s="58"/>
      <c r="K43" s="70"/>
      <c r="L43" s="70"/>
      <c r="M43" s="78"/>
      <c r="N43" s="52"/>
      <c r="O43" s="11"/>
      <c r="P43" s="11"/>
      <c r="Q43" s="10"/>
      <c r="R43" s="10"/>
    </row>
    <row r="44" spans="1:18" ht="15" x14ac:dyDescent="0.2">
      <c r="A44" s="58"/>
      <c r="B44" s="58"/>
      <c r="C44" s="60"/>
      <c r="D44" s="58"/>
      <c r="E44" s="58"/>
      <c r="F44" s="58"/>
      <c r="G44" s="58"/>
      <c r="H44" s="58"/>
      <c r="I44" s="57"/>
      <c r="J44" s="58"/>
      <c r="K44" s="58"/>
      <c r="L44" s="58"/>
      <c r="M44" s="58"/>
      <c r="N44" s="52"/>
      <c r="O44" s="11"/>
      <c r="P44" s="11"/>
      <c r="Q44" s="10"/>
      <c r="R44" s="10"/>
    </row>
    <row r="45" spans="1:18" ht="15" x14ac:dyDescent="0.2">
      <c r="A45" s="58"/>
      <c r="B45" s="58"/>
      <c r="C45" s="58"/>
      <c r="D45" s="58"/>
      <c r="E45" s="58"/>
      <c r="F45" s="58"/>
      <c r="G45" s="58"/>
      <c r="H45" s="58"/>
      <c r="I45" s="57"/>
      <c r="J45" s="58"/>
      <c r="K45" s="58"/>
      <c r="L45" s="58"/>
      <c r="M45" s="58"/>
      <c r="N45" s="52"/>
      <c r="O45" s="11"/>
      <c r="P45" s="11"/>
      <c r="Q45" s="10"/>
      <c r="R45" s="10"/>
    </row>
    <row r="46" spans="1:18" ht="15.75" x14ac:dyDescent="0.25">
      <c r="A46" s="80" t="s">
        <v>69</v>
      </c>
      <c r="B46" s="58"/>
      <c r="C46" s="58"/>
      <c r="D46" s="58"/>
      <c r="E46" s="58"/>
      <c r="F46" s="58"/>
      <c r="G46" s="58"/>
      <c r="H46" s="58"/>
      <c r="I46" s="57"/>
      <c r="J46" s="58"/>
      <c r="K46" s="58"/>
      <c r="L46" s="58"/>
      <c r="M46" s="58"/>
      <c r="N46" s="14"/>
    </row>
    <row r="47" spans="1:18" ht="15.75" x14ac:dyDescent="0.25">
      <c r="A47" s="20"/>
      <c r="B47" s="58"/>
      <c r="C47" s="63"/>
      <c r="D47" s="63"/>
      <c r="E47" s="63"/>
      <c r="F47" s="63"/>
      <c r="G47" s="58"/>
      <c r="H47" s="58"/>
      <c r="I47" s="57"/>
      <c r="J47" s="58"/>
      <c r="K47" s="58"/>
      <c r="L47" s="58"/>
      <c r="M47" s="58"/>
      <c r="N47" s="14"/>
    </row>
    <row r="48" spans="1:18" ht="15.75" x14ac:dyDescent="0.25">
      <c r="A48" s="20" t="s">
        <v>47</v>
      </c>
      <c r="B48" s="58"/>
      <c r="C48" s="63" t="s">
        <v>16</v>
      </c>
      <c r="D48" s="63" t="s">
        <v>17</v>
      </c>
      <c r="E48" s="63" t="s">
        <v>19</v>
      </c>
      <c r="F48" s="58"/>
      <c r="G48" s="58"/>
      <c r="H48" s="58"/>
      <c r="I48" s="57"/>
      <c r="J48" s="58"/>
      <c r="K48" s="58"/>
      <c r="L48" s="58"/>
      <c r="M48" s="58"/>
      <c r="N48" s="14"/>
    </row>
    <row r="49" spans="1:15" ht="15" x14ac:dyDescent="0.2">
      <c r="A49" s="58" t="s">
        <v>58</v>
      </c>
      <c r="B49" s="58"/>
      <c r="C49" s="62" t="s">
        <v>14</v>
      </c>
      <c r="D49" s="62" t="s">
        <v>18</v>
      </c>
      <c r="E49" s="62" t="s">
        <v>15</v>
      </c>
      <c r="F49" s="58"/>
      <c r="G49" s="58"/>
      <c r="H49" s="81"/>
      <c r="I49" s="57"/>
      <c r="J49" s="58"/>
      <c r="K49" s="58"/>
      <c r="L49" s="58"/>
      <c r="M49" s="58"/>
      <c r="N49" s="14"/>
    </row>
    <row r="50" spans="1:15" ht="15" x14ac:dyDescent="0.2">
      <c r="A50" s="58"/>
      <c r="B50" s="58" t="s">
        <v>59</v>
      </c>
      <c r="C50" s="55">
        <v>0.5</v>
      </c>
      <c r="D50" s="81">
        <v>0.15</v>
      </c>
      <c r="E50" s="81">
        <f t="shared" ref="E50:E56" si="1">C50*D50</f>
        <v>7.4999999999999997E-2</v>
      </c>
      <c r="F50" s="58"/>
      <c r="G50" s="58"/>
      <c r="H50" s="81"/>
      <c r="I50" s="57"/>
      <c r="J50" s="58"/>
      <c r="K50" s="58"/>
      <c r="L50" s="58"/>
      <c r="M50" s="58"/>
      <c r="N50" s="14"/>
    </row>
    <row r="51" spans="1:15" ht="15" x14ac:dyDescent="0.2">
      <c r="A51" s="58"/>
      <c r="B51" s="58" t="s">
        <v>60</v>
      </c>
      <c r="C51" s="55">
        <v>0.25</v>
      </c>
      <c r="D51" s="81">
        <v>0.25</v>
      </c>
      <c r="E51" s="81">
        <f t="shared" si="1"/>
        <v>6.25E-2</v>
      </c>
      <c r="F51" s="58"/>
      <c r="G51" s="58"/>
      <c r="H51" s="81"/>
      <c r="I51" s="57"/>
      <c r="J51" s="58"/>
      <c r="K51" s="58"/>
      <c r="L51" s="58"/>
      <c r="M51" s="58"/>
      <c r="N51" s="14"/>
    </row>
    <row r="52" spans="1:15" ht="15" x14ac:dyDescent="0.2">
      <c r="A52" s="58"/>
      <c r="B52" s="58" t="s">
        <v>61</v>
      </c>
      <c r="C52" s="55">
        <v>0.5</v>
      </c>
      <c r="D52" s="81">
        <v>0.2</v>
      </c>
      <c r="E52" s="81">
        <f t="shared" si="1"/>
        <v>0.1</v>
      </c>
      <c r="F52" s="58"/>
      <c r="G52" s="58"/>
      <c r="H52" s="81"/>
      <c r="I52" s="57"/>
      <c r="J52" s="58"/>
      <c r="K52" s="58"/>
      <c r="L52" s="58"/>
      <c r="M52" s="58"/>
      <c r="N52" s="14"/>
      <c r="O52" s="6"/>
    </row>
    <row r="53" spans="1:15" ht="15" x14ac:dyDescent="0.2">
      <c r="A53" s="58"/>
      <c r="B53" s="58" t="s">
        <v>62</v>
      </c>
      <c r="C53" s="55">
        <v>2</v>
      </c>
      <c r="D53" s="81">
        <v>0.05</v>
      </c>
      <c r="E53" s="81">
        <f t="shared" si="1"/>
        <v>0.1</v>
      </c>
      <c r="F53" s="58"/>
      <c r="G53" s="58"/>
      <c r="H53" s="81"/>
      <c r="I53" s="57"/>
      <c r="J53" s="58"/>
      <c r="K53" s="58"/>
      <c r="L53" s="58"/>
      <c r="M53" s="58"/>
      <c r="N53" s="14"/>
      <c r="O53" s="6"/>
    </row>
    <row r="54" spans="1:15" ht="15" x14ac:dyDescent="0.2">
      <c r="A54" s="58"/>
      <c r="B54" s="58" t="s">
        <v>63</v>
      </c>
      <c r="C54" s="55">
        <v>0.1</v>
      </c>
      <c r="D54" s="81">
        <v>1.25</v>
      </c>
      <c r="E54" s="81">
        <f t="shared" si="1"/>
        <v>0.125</v>
      </c>
      <c r="F54" s="58"/>
      <c r="G54" s="58"/>
      <c r="H54" s="81"/>
      <c r="I54" s="57"/>
      <c r="J54" s="58"/>
      <c r="K54" s="58"/>
      <c r="L54" s="58"/>
      <c r="M54" s="58"/>
      <c r="N54" s="14"/>
      <c r="O54" s="6"/>
    </row>
    <row r="55" spans="1:15" ht="15" x14ac:dyDescent="0.2">
      <c r="A55" s="58"/>
      <c r="B55" s="58" t="s">
        <v>64</v>
      </c>
      <c r="C55" s="55">
        <v>1</v>
      </c>
      <c r="D55" s="81">
        <v>0.75</v>
      </c>
      <c r="E55" s="81">
        <f t="shared" si="1"/>
        <v>0.75</v>
      </c>
      <c r="F55" s="58"/>
      <c r="G55" s="58"/>
      <c r="H55" s="81"/>
      <c r="I55" s="57"/>
      <c r="J55" s="58"/>
      <c r="K55" s="58"/>
      <c r="L55" s="58"/>
      <c r="M55" s="58"/>
      <c r="N55" s="14"/>
      <c r="O55" s="6"/>
    </row>
    <row r="56" spans="1:15" ht="15" x14ac:dyDescent="0.2">
      <c r="A56" s="58"/>
      <c r="B56" s="58" t="s">
        <v>65</v>
      </c>
      <c r="C56" s="55">
        <v>1</v>
      </c>
      <c r="D56" s="81">
        <v>0.1</v>
      </c>
      <c r="E56" s="81">
        <f t="shared" si="1"/>
        <v>0.1</v>
      </c>
      <c r="F56" s="58"/>
      <c r="G56" s="81"/>
      <c r="H56" s="67"/>
      <c r="I56" s="57"/>
      <c r="J56" s="58"/>
      <c r="K56" s="58"/>
      <c r="L56" s="58"/>
      <c r="M56" s="58"/>
      <c r="N56" s="14"/>
    </row>
    <row r="57" spans="1:15" ht="15" x14ac:dyDescent="0.2">
      <c r="A57" s="58"/>
      <c r="B57" s="58"/>
      <c r="C57" s="55"/>
      <c r="D57" s="81"/>
      <c r="E57" s="81"/>
      <c r="F57" s="58"/>
      <c r="G57" s="63"/>
      <c r="H57" s="58"/>
      <c r="I57" s="57"/>
      <c r="J57" s="81"/>
      <c r="K57" s="58"/>
      <c r="L57" s="58"/>
      <c r="M57" s="58"/>
      <c r="N57" s="14"/>
    </row>
    <row r="58" spans="1:15" ht="15.75" x14ac:dyDescent="0.25">
      <c r="A58" s="20" t="s">
        <v>48</v>
      </c>
      <c r="B58" s="58"/>
      <c r="C58" s="63" t="s">
        <v>16</v>
      </c>
      <c r="D58" s="63" t="s">
        <v>17</v>
      </c>
      <c r="E58" s="63" t="s">
        <v>19</v>
      </c>
      <c r="F58" s="58"/>
      <c r="G58" s="58"/>
      <c r="H58" s="58"/>
      <c r="I58" s="57"/>
      <c r="J58" s="81"/>
      <c r="K58" s="58"/>
      <c r="L58" s="58"/>
      <c r="M58" s="58"/>
      <c r="N58" s="14"/>
    </row>
    <row r="59" spans="1:15" ht="15" x14ac:dyDescent="0.2">
      <c r="A59" s="58" t="s">
        <v>58</v>
      </c>
      <c r="B59" s="58"/>
      <c r="C59" s="62" t="s">
        <v>14</v>
      </c>
      <c r="D59" s="62" t="s">
        <v>18</v>
      </c>
      <c r="E59" s="62" t="s">
        <v>15</v>
      </c>
      <c r="F59" s="58"/>
      <c r="G59" s="58"/>
      <c r="H59" s="58"/>
      <c r="I59" s="57"/>
      <c r="J59" s="81"/>
      <c r="K59" s="58"/>
      <c r="L59" s="58"/>
      <c r="M59" s="58"/>
      <c r="N59" s="14"/>
    </row>
    <row r="60" spans="1:15" ht="15" x14ac:dyDescent="0.2">
      <c r="A60" s="58"/>
      <c r="B60" s="58" t="s">
        <v>59</v>
      </c>
      <c r="C60" s="55">
        <v>0.5</v>
      </c>
      <c r="D60" s="81">
        <v>0.15</v>
      </c>
      <c r="E60" s="81">
        <f t="shared" ref="E60:E66" si="2">C60*D60</f>
        <v>7.4999999999999997E-2</v>
      </c>
      <c r="F60" s="58"/>
      <c r="G60" s="81"/>
      <c r="H60" s="58"/>
      <c r="I60" s="57"/>
      <c r="J60" s="81"/>
      <c r="K60" s="58"/>
      <c r="L60" s="58"/>
      <c r="M60" s="58"/>
      <c r="N60" s="14"/>
    </row>
    <row r="61" spans="1:15" ht="15" x14ac:dyDescent="0.2">
      <c r="A61" s="58"/>
      <c r="B61" s="58" t="s">
        <v>60</v>
      </c>
      <c r="C61" s="55">
        <v>0.75</v>
      </c>
      <c r="D61" s="81">
        <v>0.25</v>
      </c>
      <c r="E61" s="81">
        <f t="shared" si="2"/>
        <v>0.1875</v>
      </c>
      <c r="F61" s="58"/>
      <c r="G61" s="81"/>
      <c r="H61" s="58"/>
      <c r="I61" s="57"/>
      <c r="J61" s="81"/>
      <c r="K61" s="58"/>
      <c r="L61" s="58"/>
      <c r="M61" s="58"/>
      <c r="N61" s="14"/>
    </row>
    <row r="62" spans="1:15" ht="15" x14ac:dyDescent="0.2">
      <c r="A62" s="58"/>
      <c r="B62" s="58" t="s">
        <v>61</v>
      </c>
      <c r="C62" s="55">
        <v>1</v>
      </c>
      <c r="D62" s="81">
        <v>0.2</v>
      </c>
      <c r="E62" s="81">
        <f t="shared" si="2"/>
        <v>0.2</v>
      </c>
      <c r="F62" s="58"/>
      <c r="G62" s="81"/>
      <c r="H62" s="58"/>
      <c r="I62" s="57"/>
      <c r="J62" s="81"/>
      <c r="K62" s="58"/>
      <c r="L62" s="58"/>
      <c r="M62" s="58"/>
      <c r="N62" s="14"/>
    </row>
    <row r="63" spans="1:15" ht="15" x14ac:dyDescent="0.2">
      <c r="A63" s="58"/>
      <c r="B63" s="58" t="s">
        <v>62</v>
      </c>
      <c r="C63" s="55">
        <v>2</v>
      </c>
      <c r="D63" s="81">
        <v>0.05</v>
      </c>
      <c r="E63" s="81">
        <f t="shared" si="2"/>
        <v>0.1</v>
      </c>
      <c r="F63" s="58"/>
      <c r="G63" s="81"/>
      <c r="H63" s="58"/>
      <c r="I63" s="57"/>
      <c r="J63" s="81"/>
      <c r="K63" s="58"/>
      <c r="L63" s="58"/>
      <c r="M63" s="58"/>
      <c r="N63" s="14"/>
    </row>
    <row r="64" spans="1:15" ht="15" x14ac:dyDescent="0.2">
      <c r="A64" s="58"/>
      <c r="B64" s="58" t="s">
        <v>66</v>
      </c>
      <c r="C64" s="55">
        <v>0.25</v>
      </c>
      <c r="D64" s="81">
        <v>1.5</v>
      </c>
      <c r="E64" s="81">
        <f t="shared" si="2"/>
        <v>0.375</v>
      </c>
      <c r="F64" s="58"/>
      <c r="G64" s="81"/>
      <c r="H64" s="58"/>
      <c r="I64" s="57"/>
      <c r="J64" s="81"/>
      <c r="K64" s="58"/>
      <c r="L64" s="58"/>
      <c r="M64" s="58"/>
      <c r="N64" s="14"/>
    </row>
    <row r="65" spans="1:18" ht="15" x14ac:dyDescent="0.2">
      <c r="A65" s="58"/>
      <c r="B65" s="58" t="s">
        <v>67</v>
      </c>
      <c r="C65" s="55">
        <v>1</v>
      </c>
      <c r="D65" s="81">
        <v>0.75</v>
      </c>
      <c r="E65" s="81">
        <f t="shared" si="2"/>
        <v>0.75</v>
      </c>
      <c r="F65" s="58"/>
      <c r="G65" s="81"/>
      <c r="H65" s="58"/>
      <c r="I65" s="57"/>
      <c r="J65" s="81"/>
      <c r="K65" s="58"/>
      <c r="L65" s="58"/>
      <c r="M65" s="58"/>
      <c r="N65" s="14"/>
    </row>
    <row r="66" spans="1:18" ht="15" x14ac:dyDescent="0.2">
      <c r="A66" s="58"/>
      <c r="B66" s="58" t="s">
        <v>65</v>
      </c>
      <c r="C66" s="55">
        <v>1</v>
      </c>
      <c r="D66" s="81">
        <v>0.1</v>
      </c>
      <c r="E66" s="81">
        <f t="shared" si="2"/>
        <v>0.1</v>
      </c>
      <c r="F66" s="58"/>
      <c r="G66" s="81"/>
      <c r="H66" s="58"/>
      <c r="I66" s="57"/>
      <c r="J66" s="81"/>
      <c r="K66" s="58"/>
      <c r="L66" s="58"/>
      <c r="M66" s="58"/>
      <c r="N66" s="14"/>
    </row>
    <row r="67" spans="1:18" ht="15" x14ac:dyDescent="0.2">
      <c r="A67" s="58"/>
      <c r="B67" s="58"/>
      <c r="C67" s="58"/>
      <c r="D67" s="58"/>
      <c r="E67" s="81"/>
      <c r="F67" s="58"/>
      <c r="G67" s="81"/>
      <c r="H67" s="58"/>
      <c r="I67" s="57"/>
      <c r="J67" s="81"/>
      <c r="K67" s="58"/>
      <c r="L67" s="58"/>
      <c r="M67" s="58"/>
      <c r="N67" s="14"/>
    </row>
    <row r="68" spans="1:18" ht="15" x14ac:dyDescent="0.2">
      <c r="A68" s="58"/>
      <c r="B68" s="58"/>
      <c r="C68" s="55"/>
      <c r="D68" s="81"/>
      <c r="E68" s="81"/>
      <c r="F68" s="58"/>
      <c r="G68" s="81"/>
      <c r="H68" s="58"/>
      <c r="I68" s="57"/>
      <c r="J68" s="81"/>
      <c r="K68" s="58"/>
      <c r="L68" s="58"/>
      <c r="M68" s="58"/>
      <c r="N68" s="14"/>
    </row>
    <row r="69" spans="1:18" ht="15.75" x14ac:dyDescent="0.25">
      <c r="A69" s="20" t="s">
        <v>49</v>
      </c>
      <c r="B69" s="58"/>
      <c r="C69" s="63" t="s">
        <v>16</v>
      </c>
      <c r="D69" s="63" t="s">
        <v>17</v>
      </c>
      <c r="E69" s="63" t="s">
        <v>19</v>
      </c>
      <c r="F69" s="58"/>
      <c r="G69" s="81"/>
      <c r="H69" s="58"/>
      <c r="I69" s="57"/>
      <c r="J69" s="81"/>
      <c r="K69" s="58"/>
      <c r="L69" s="58"/>
      <c r="M69" s="58"/>
      <c r="N69" s="14"/>
    </row>
    <row r="70" spans="1:18" ht="15" x14ac:dyDescent="0.2">
      <c r="A70" s="58" t="s">
        <v>58</v>
      </c>
      <c r="B70" s="58"/>
      <c r="C70" s="62" t="s">
        <v>14</v>
      </c>
      <c r="D70" s="62" t="s">
        <v>18</v>
      </c>
      <c r="E70" s="62" t="s">
        <v>15</v>
      </c>
      <c r="F70" s="58"/>
      <c r="G70" s="81"/>
      <c r="H70" s="58"/>
      <c r="I70" s="57"/>
      <c r="J70" s="81"/>
      <c r="K70" s="58"/>
      <c r="L70" s="58"/>
      <c r="M70" s="58"/>
      <c r="N70" s="14"/>
    </row>
    <row r="71" spans="1:18" ht="15" x14ac:dyDescent="0.2">
      <c r="A71" s="58"/>
      <c r="B71" s="58" t="s">
        <v>59</v>
      </c>
      <c r="C71" s="55">
        <v>3</v>
      </c>
      <c r="D71" s="81">
        <v>0.15</v>
      </c>
      <c r="E71" s="81">
        <f>C71*D71</f>
        <v>0.44999999999999996</v>
      </c>
      <c r="F71" s="58"/>
      <c r="G71" s="81"/>
      <c r="H71" s="58"/>
      <c r="I71" s="57"/>
      <c r="J71" s="81"/>
      <c r="K71" s="58"/>
      <c r="L71" s="58"/>
      <c r="M71" s="58"/>
      <c r="N71" s="14"/>
      <c r="Q71"/>
      <c r="R71"/>
    </row>
    <row r="72" spans="1:18" ht="15" x14ac:dyDescent="0.2">
      <c r="A72" s="58"/>
      <c r="B72" s="58" t="s">
        <v>61</v>
      </c>
      <c r="C72" s="55">
        <v>0.25</v>
      </c>
      <c r="D72" s="81">
        <v>0.2</v>
      </c>
      <c r="E72" s="81">
        <f>C72*D72</f>
        <v>0.05</v>
      </c>
      <c r="F72" s="81"/>
      <c r="G72" s="81"/>
      <c r="H72" s="67"/>
      <c r="I72" s="57"/>
      <c r="J72" s="81"/>
      <c r="K72" s="58"/>
      <c r="L72" s="58"/>
      <c r="M72" s="58"/>
      <c r="N72" s="14"/>
      <c r="Q72"/>
      <c r="R72"/>
    </row>
    <row r="73" spans="1:18" ht="15" x14ac:dyDescent="0.2">
      <c r="A73" s="58"/>
      <c r="B73" s="58" t="s">
        <v>63</v>
      </c>
      <c r="C73" s="55">
        <v>0.25</v>
      </c>
      <c r="D73" s="81">
        <v>1.25</v>
      </c>
      <c r="E73" s="81">
        <f>C73*D73</f>
        <v>0.3125</v>
      </c>
      <c r="F73" s="81"/>
      <c r="G73" s="81"/>
      <c r="H73" s="67"/>
      <c r="I73" s="57"/>
      <c r="J73" s="58"/>
      <c r="K73" s="58"/>
      <c r="L73" s="58"/>
      <c r="M73" s="58"/>
      <c r="N73" s="14"/>
      <c r="Q73"/>
      <c r="R73"/>
    </row>
    <row r="74" spans="1:18" ht="15" x14ac:dyDescent="0.2">
      <c r="A74" s="58"/>
      <c r="B74" s="58" t="s">
        <v>68</v>
      </c>
      <c r="C74" s="55">
        <v>0.25</v>
      </c>
      <c r="D74" s="81">
        <v>0.5</v>
      </c>
      <c r="E74" s="81">
        <f>C74*D74</f>
        <v>0.125</v>
      </c>
      <c r="F74" s="81"/>
      <c r="G74" s="81"/>
      <c r="H74" s="67"/>
      <c r="I74" s="57"/>
      <c r="J74" s="58"/>
      <c r="K74" s="58"/>
      <c r="L74" s="58"/>
      <c r="M74" s="58"/>
      <c r="N74" s="14"/>
      <c r="Q74"/>
      <c r="R74"/>
    </row>
    <row r="75" spans="1:18" ht="15" x14ac:dyDescent="0.2">
      <c r="A75" s="58"/>
      <c r="B75" s="58" t="s">
        <v>65</v>
      </c>
      <c r="C75" s="55">
        <v>1</v>
      </c>
      <c r="D75" s="81">
        <v>0.1</v>
      </c>
      <c r="E75" s="81">
        <f>C75*D75</f>
        <v>0.1</v>
      </c>
      <c r="F75" s="81"/>
      <c r="G75" s="81"/>
      <c r="H75" s="67"/>
      <c r="I75" s="57"/>
      <c r="J75" s="58"/>
      <c r="K75" s="58"/>
      <c r="L75" s="58"/>
      <c r="M75" s="58"/>
      <c r="N75" s="14"/>
      <c r="Q75"/>
      <c r="R75"/>
    </row>
    <row r="76" spans="1:18" ht="15" x14ac:dyDescent="0.2">
      <c r="A76" s="58"/>
      <c r="B76" s="58"/>
      <c r="C76" s="60"/>
      <c r="D76" s="63"/>
      <c r="E76" s="82"/>
      <c r="F76" s="81"/>
      <c r="G76" s="81"/>
      <c r="H76" s="67"/>
      <c r="I76" s="57"/>
      <c r="J76" s="58"/>
      <c r="K76" s="58"/>
      <c r="L76" s="58"/>
      <c r="M76" s="58"/>
      <c r="N76" s="14"/>
      <c r="Q76"/>
      <c r="R76"/>
    </row>
    <row r="77" spans="1:18" ht="15.75" x14ac:dyDescent="0.25">
      <c r="A77" s="20" t="s">
        <v>29</v>
      </c>
      <c r="B77" s="58"/>
      <c r="C77" s="60"/>
      <c r="D77" s="62" t="s">
        <v>80</v>
      </c>
      <c r="E77" s="83" t="s">
        <v>79</v>
      </c>
      <c r="F77" s="81"/>
      <c r="G77" s="81"/>
      <c r="H77" s="67"/>
      <c r="I77" s="57"/>
      <c r="J77" s="58"/>
      <c r="K77" s="58"/>
      <c r="L77" s="58"/>
      <c r="M77" s="58"/>
      <c r="N77" s="14"/>
      <c r="Q77"/>
      <c r="R77"/>
    </row>
    <row r="78" spans="1:18" ht="15.75" x14ac:dyDescent="0.25">
      <c r="A78" s="58"/>
      <c r="B78" s="58" t="s">
        <v>70</v>
      </c>
      <c r="C78" s="58"/>
      <c r="D78" s="71">
        <v>0.85</v>
      </c>
      <c r="E78" s="61">
        <v>1</v>
      </c>
      <c r="F78" s="16" t="s">
        <v>41</v>
      </c>
      <c r="G78" s="72"/>
      <c r="H78" s="72"/>
      <c r="I78" s="58"/>
      <c r="J78" s="58"/>
      <c r="K78" s="58"/>
      <c r="L78" s="58"/>
      <c r="M78" s="58"/>
      <c r="N78" s="14"/>
      <c r="Q78"/>
      <c r="R78"/>
    </row>
    <row r="79" spans="1:18" ht="15" x14ac:dyDescent="0.2">
      <c r="A79" s="58"/>
      <c r="B79" s="75" t="s">
        <v>44</v>
      </c>
      <c r="C79" s="58"/>
      <c r="D79" s="71">
        <v>0.15</v>
      </c>
      <c r="E79" s="61">
        <v>0</v>
      </c>
      <c r="F79" s="62" t="s">
        <v>3</v>
      </c>
      <c r="G79" s="62" t="s">
        <v>4</v>
      </c>
      <c r="H79" s="62" t="s">
        <v>5</v>
      </c>
      <c r="I79" s="57"/>
      <c r="J79" s="58"/>
      <c r="K79" s="58"/>
      <c r="L79" s="58"/>
      <c r="M79" s="58"/>
      <c r="N79" s="14"/>
      <c r="Q79"/>
      <c r="R79"/>
    </row>
    <row r="80" spans="1:18" ht="15" x14ac:dyDescent="0.2">
      <c r="A80" s="58"/>
      <c r="B80" s="75" t="s">
        <v>71</v>
      </c>
      <c r="C80" s="58"/>
      <c r="D80" s="71">
        <v>0</v>
      </c>
      <c r="E80" s="61">
        <v>0</v>
      </c>
      <c r="F80" s="74">
        <f>E78</f>
        <v>1</v>
      </c>
      <c r="G80" s="74">
        <f>+E79</f>
        <v>0</v>
      </c>
      <c r="H80" s="74">
        <f>+E80</f>
        <v>0</v>
      </c>
      <c r="I80" s="57"/>
      <c r="J80" s="58"/>
      <c r="K80" s="58"/>
      <c r="L80" s="58"/>
      <c r="M80" s="58"/>
      <c r="N80" s="14"/>
      <c r="Q80"/>
      <c r="R80"/>
    </row>
    <row r="81" spans="1:18" ht="15" x14ac:dyDescent="0.2">
      <c r="A81" s="58"/>
      <c r="B81" s="58"/>
      <c r="C81" s="74"/>
      <c r="D81" s="58"/>
      <c r="E81" s="58"/>
      <c r="F81" s="58"/>
      <c r="G81" s="58"/>
      <c r="H81" s="58"/>
      <c r="I81" s="57"/>
      <c r="J81" s="58"/>
      <c r="K81" s="58"/>
      <c r="L81" s="58"/>
      <c r="M81" s="58"/>
      <c r="N81" s="14"/>
      <c r="Q81"/>
      <c r="R81"/>
    </row>
    <row r="82" spans="1:18" ht="15" x14ac:dyDescent="0.2">
      <c r="A82" s="58" t="s">
        <v>81</v>
      </c>
      <c r="B82" s="58"/>
      <c r="C82" s="74"/>
      <c r="D82" s="84"/>
      <c r="E82" s="58"/>
      <c r="F82" s="58"/>
      <c r="G82" s="58"/>
      <c r="H82" s="58"/>
      <c r="I82" s="57"/>
      <c r="J82" s="58"/>
      <c r="K82" s="58"/>
      <c r="L82" s="58"/>
      <c r="M82" s="58"/>
      <c r="N82" s="14"/>
      <c r="Q82"/>
      <c r="R82"/>
    </row>
    <row r="83" spans="1:18" ht="15" x14ac:dyDescent="0.2">
      <c r="A83" s="58"/>
      <c r="B83" s="58"/>
      <c r="C83" s="74"/>
      <c r="D83" s="58"/>
      <c r="E83" s="117" t="s">
        <v>45</v>
      </c>
      <c r="F83" s="117"/>
      <c r="G83" s="117"/>
      <c r="H83" s="117"/>
      <c r="I83" s="57"/>
      <c r="J83" s="58"/>
      <c r="K83" s="58"/>
      <c r="L83" s="58"/>
      <c r="M83" s="58"/>
      <c r="N83" s="14"/>
      <c r="Q83"/>
      <c r="R83"/>
    </row>
    <row r="84" spans="1:18" ht="15" x14ac:dyDescent="0.2">
      <c r="A84" s="58"/>
      <c r="B84" s="58" t="s">
        <v>2</v>
      </c>
      <c r="C84" s="76" t="s">
        <v>78</v>
      </c>
      <c r="D84" s="62" t="s">
        <v>31</v>
      </c>
      <c r="E84" s="62" t="str">
        <f>E35</f>
        <v>Q1</v>
      </c>
      <c r="F84" s="62" t="str">
        <f>F35</f>
        <v>Q2</v>
      </c>
      <c r="G84" s="62" t="str">
        <f>G35</f>
        <v>Q3</v>
      </c>
      <c r="H84" s="62" t="str">
        <f>H35</f>
        <v>Q4</v>
      </c>
      <c r="I84" s="57"/>
      <c r="J84" s="58"/>
      <c r="K84" s="58"/>
      <c r="L84" s="58"/>
      <c r="M84" s="58"/>
      <c r="N84" s="14"/>
      <c r="Q84"/>
      <c r="R84"/>
    </row>
    <row r="85" spans="1:18" ht="15" x14ac:dyDescent="0.2">
      <c r="A85" s="58"/>
      <c r="B85" s="58" t="s">
        <v>5</v>
      </c>
      <c r="C85" s="77" t="s">
        <v>72</v>
      </c>
      <c r="D85" s="70"/>
      <c r="E85" s="78">
        <v>0</v>
      </c>
      <c r="F85" s="70">
        <v>0</v>
      </c>
      <c r="G85" s="70">
        <v>0</v>
      </c>
      <c r="H85" s="70">
        <v>0</v>
      </c>
      <c r="I85" s="57"/>
      <c r="J85" s="58"/>
      <c r="K85" s="58"/>
      <c r="L85" s="58"/>
      <c r="M85" s="58"/>
      <c r="N85" s="14"/>
      <c r="Q85"/>
      <c r="R85"/>
    </row>
    <row r="86" spans="1:18" ht="15" x14ac:dyDescent="0.2">
      <c r="A86" s="58"/>
      <c r="B86" s="58" t="s">
        <v>6</v>
      </c>
      <c r="C86" s="77">
        <v>210984.2</v>
      </c>
      <c r="D86" s="70"/>
      <c r="E86" s="79">
        <v>0</v>
      </c>
      <c r="F86" s="79">
        <v>0</v>
      </c>
      <c r="G86" s="79">
        <v>0</v>
      </c>
      <c r="H86" s="87">
        <f>D78*C86</f>
        <v>179336.57</v>
      </c>
      <c r="I86" s="57"/>
      <c r="J86" s="58"/>
      <c r="K86" s="58"/>
      <c r="L86" s="58"/>
      <c r="M86" s="58"/>
      <c r="N86" s="14"/>
      <c r="Q86"/>
      <c r="R86"/>
    </row>
    <row r="87" spans="1:18" ht="15" x14ac:dyDescent="0.2">
      <c r="A87" s="58"/>
      <c r="B87" s="58"/>
      <c r="C87" s="58"/>
      <c r="D87" s="58"/>
      <c r="E87" s="70">
        <f>SUM(E85:E86)</f>
        <v>0</v>
      </c>
      <c r="F87" s="70">
        <f>SUM(F85:F86)</f>
        <v>0</v>
      </c>
      <c r="G87" s="70">
        <f>SUM(G85:G86)</f>
        <v>0</v>
      </c>
      <c r="H87" s="70">
        <f>SUM(H85:H86)</f>
        <v>179336.57</v>
      </c>
      <c r="I87" s="57"/>
      <c r="J87" s="58"/>
      <c r="K87" s="58"/>
      <c r="L87" s="58"/>
      <c r="M87" s="58"/>
      <c r="N87" s="14"/>
      <c r="Q87"/>
      <c r="R87"/>
    </row>
    <row r="88" spans="1:18" ht="15" x14ac:dyDescent="0.2">
      <c r="A88" s="58"/>
      <c r="B88" s="58"/>
      <c r="C88" s="60"/>
      <c r="D88" s="58"/>
      <c r="E88" s="81"/>
      <c r="F88" s="81"/>
      <c r="G88" s="81"/>
      <c r="H88" s="67"/>
      <c r="I88" s="57"/>
      <c r="J88" s="58"/>
      <c r="K88" s="58"/>
      <c r="L88" s="58"/>
      <c r="M88" s="58"/>
      <c r="N88" s="14"/>
      <c r="Q88"/>
      <c r="R88"/>
    </row>
    <row r="89" spans="1:18" ht="15" x14ac:dyDescent="0.2">
      <c r="A89" s="58"/>
      <c r="B89" s="58"/>
      <c r="C89" s="58"/>
      <c r="D89" s="58"/>
      <c r="E89" s="58"/>
      <c r="F89" s="58"/>
      <c r="G89" s="58"/>
      <c r="H89" s="58"/>
      <c r="I89" s="57"/>
      <c r="J89" s="58"/>
      <c r="K89" s="58"/>
      <c r="L89" s="58"/>
      <c r="M89" s="58"/>
      <c r="Q89"/>
      <c r="R89"/>
    </row>
    <row r="90" spans="1:18" ht="15" x14ac:dyDescent="0.2">
      <c r="A90" s="58"/>
      <c r="B90" s="58"/>
      <c r="C90" s="58"/>
      <c r="D90" s="58"/>
      <c r="E90" s="58"/>
      <c r="F90" s="58"/>
      <c r="G90" s="58"/>
      <c r="H90" s="58"/>
      <c r="I90" s="57"/>
      <c r="J90" s="58"/>
      <c r="K90" s="58"/>
      <c r="L90" s="58"/>
      <c r="M90" s="58"/>
      <c r="Q90"/>
      <c r="R90"/>
    </row>
    <row r="91" spans="1:18" ht="15" x14ac:dyDescent="0.2">
      <c r="A91" s="58"/>
      <c r="B91" s="58"/>
      <c r="C91" s="58"/>
      <c r="D91" s="58"/>
      <c r="E91" s="58"/>
      <c r="F91" s="58"/>
      <c r="G91" s="58"/>
      <c r="H91" s="58"/>
      <c r="I91" s="57"/>
      <c r="J91" s="58"/>
      <c r="K91" s="58"/>
      <c r="L91" s="58"/>
      <c r="M91" s="58"/>
      <c r="Q91"/>
      <c r="R91"/>
    </row>
    <row r="92" spans="1:18" ht="15" x14ac:dyDescent="0.2">
      <c r="A92" s="58"/>
      <c r="B92" s="58"/>
      <c r="C92" s="58"/>
      <c r="D92" s="58"/>
      <c r="E92" s="58"/>
      <c r="F92" s="58"/>
      <c r="G92" s="58"/>
      <c r="H92" s="58"/>
      <c r="I92" s="57"/>
      <c r="J92" s="58"/>
      <c r="K92" s="58"/>
      <c r="L92" s="58"/>
      <c r="M92" s="58"/>
      <c r="Q92"/>
      <c r="R92"/>
    </row>
    <row r="93" spans="1:18" ht="15" x14ac:dyDescent="0.2">
      <c r="A93" s="58"/>
      <c r="B93" s="58"/>
      <c r="C93" s="58"/>
      <c r="D93" s="58"/>
      <c r="E93" s="58"/>
      <c r="F93" s="58"/>
      <c r="G93" s="58"/>
      <c r="H93" s="58"/>
      <c r="I93" s="57"/>
      <c r="J93" s="58"/>
      <c r="K93" s="58"/>
      <c r="L93" s="58"/>
      <c r="M93" s="58"/>
      <c r="Q93"/>
      <c r="R93"/>
    </row>
    <row r="94" spans="1:18" ht="15" x14ac:dyDescent="0.2">
      <c r="A94" s="58"/>
      <c r="B94" s="58"/>
      <c r="C94" s="58"/>
      <c r="D94" s="58"/>
      <c r="E94" s="58"/>
      <c r="F94" s="58"/>
      <c r="G94" s="58"/>
      <c r="H94" s="58"/>
      <c r="I94" s="57"/>
      <c r="J94" s="58"/>
      <c r="K94" s="58"/>
      <c r="L94" s="58"/>
      <c r="M94" s="58"/>
      <c r="Q94"/>
      <c r="R94"/>
    </row>
    <row r="95" spans="1:18" ht="15" x14ac:dyDescent="0.2">
      <c r="A95" s="58"/>
      <c r="B95" s="58"/>
      <c r="C95" s="58"/>
      <c r="D95" s="58"/>
      <c r="E95" s="58"/>
      <c r="F95" s="58"/>
      <c r="G95" s="58"/>
      <c r="H95" s="58"/>
      <c r="I95" s="57"/>
      <c r="J95" s="58"/>
      <c r="K95" s="58"/>
      <c r="L95" s="58"/>
      <c r="M95" s="58"/>
      <c r="Q95"/>
      <c r="R95"/>
    </row>
    <row r="96" spans="1:18" x14ac:dyDescent="0.2">
      <c r="Q96"/>
      <c r="R96"/>
    </row>
    <row r="97" spans="17:18" x14ac:dyDescent="0.2">
      <c r="Q97"/>
      <c r="R97"/>
    </row>
    <row r="98" spans="17:18" x14ac:dyDescent="0.2">
      <c r="Q98"/>
      <c r="R98"/>
    </row>
    <row r="99" spans="17:18" x14ac:dyDescent="0.2">
      <c r="Q99"/>
      <c r="R99"/>
    </row>
    <row r="100" spans="17:18" x14ac:dyDescent="0.2">
      <c r="Q100"/>
      <c r="R100"/>
    </row>
    <row r="101" spans="17:18" x14ac:dyDescent="0.2">
      <c r="Q101"/>
      <c r="R101"/>
    </row>
    <row r="102" spans="17:18" x14ac:dyDescent="0.2">
      <c r="Q102"/>
      <c r="R102"/>
    </row>
    <row r="103" spans="17:18" x14ac:dyDescent="0.2">
      <c r="Q103"/>
      <c r="R103"/>
    </row>
    <row r="104" spans="17:18" x14ac:dyDescent="0.2">
      <c r="Q104"/>
      <c r="R104"/>
    </row>
    <row r="105" spans="17:18" x14ac:dyDescent="0.2">
      <c r="Q105"/>
      <c r="R105"/>
    </row>
    <row r="106" spans="17:18" x14ac:dyDescent="0.2">
      <c r="Q106"/>
      <c r="R106"/>
    </row>
    <row r="107" spans="17:18" x14ac:dyDescent="0.2">
      <c r="Q107"/>
      <c r="R107"/>
    </row>
    <row r="108" spans="17:18" x14ac:dyDescent="0.2">
      <c r="Q108"/>
      <c r="R108"/>
    </row>
    <row r="109" spans="17:18" x14ac:dyDescent="0.2">
      <c r="Q109"/>
      <c r="R109"/>
    </row>
    <row r="110" spans="17:18" x14ac:dyDescent="0.2">
      <c r="Q110"/>
      <c r="R110"/>
    </row>
    <row r="111" spans="17:18" x14ac:dyDescent="0.2">
      <c r="Q111"/>
      <c r="R111"/>
    </row>
    <row r="112" spans="17:18" x14ac:dyDescent="0.2">
      <c r="Q112"/>
      <c r="R112"/>
    </row>
    <row r="113" spans="17:18" x14ac:dyDescent="0.2">
      <c r="Q113"/>
      <c r="R113"/>
    </row>
    <row r="114" spans="17:18" x14ac:dyDescent="0.2">
      <c r="Q114"/>
      <c r="R114"/>
    </row>
    <row r="115" spans="17:18" x14ac:dyDescent="0.2">
      <c r="Q115"/>
      <c r="R115"/>
    </row>
    <row r="116" spans="17:18" x14ac:dyDescent="0.2">
      <c r="Q116"/>
      <c r="R116"/>
    </row>
    <row r="117" spans="17:18" x14ac:dyDescent="0.2">
      <c r="Q117"/>
      <c r="R117"/>
    </row>
    <row r="118" spans="17:18" x14ac:dyDescent="0.2">
      <c r="Q118"/>
      <c r="R118"/>
    </row>
    <row r="119" spans="17:18" x14ac:dyDescent="0.2">
      <c r="Q119"/>
      <c r="R119"/>
    </row>
    <row r="120" spans="17:18" x14ac:dyDescent="0.2">
      <c r="Q120"/>
      <c r="R120"/>
    </row>
    <row r="121" spans="17:18" x14ac:dyDescent="0.2">
      <c r="Q121"/>
      <c r="R121"/>
    </row>
    <row r="122" spans="17:18" x14ac:dyDescent="0.2">
      <c r="Q122"/>
      <c r="R122"/>
    </row>
    <row r="123" spans="17:18" x14ac:dyDescent="0.2">
      <c r="Q123"/>
      <c r="R123"/>
    </row>
    <row r="124" spans="17:18" x14ac:dyDescent="0.2">
      <c r="Q124"/>
      <c r="R124"/>
    </row>
    <row r="125" spans="17:18" x14ac:dyDescent="0.2">
      <c r="Q125"/>
      <c r="R125"/>
    </row>
    <row r="126" spans="17:18" x14ac:dyDescent="0.2">
      <c r="Q126"/>
      <c r="R126"/>
    </row>
    <row r="127" spans="17:18" x14ac:dyDescent="0.2">
      <c r="Q127"/>
      <c r="R127"/>
    </row>
    <row r="128" spans="17:18" x14ac:dyDescent="0.2">
      <c r="Q128"/>
      <c r="R128"/>
    </row>
    <row r="129" spans="17:18" x14ac:dyDescent="0.2">
      <c r="Q129"/>
      <c r="R129"/>
    </row>
    <row r="130" spans="17:18" x14ac:dyDescent="0.2">
      <c r="Q130"/>
      <c r="R130"/>
    </row>
    <row r="131" spans="17:18" x14ac:dyDescent="0.2">
      <c r="Q131"/>
      <c r="R131"/>
    </row>
    <row r="132" spans="17:18" x14ac:dyDescent="0.2">
      <c r="Q132"/>
      <c r="R132"/>
    </row>
    <row r="133" spans="17:18" x14ac:dyDescent="0.2">
      <c r="Q133"/>
      <c r="R133"/>
    </row>
  </sheetData>
  <mergeCells count="19">
    <mergeCell ref="A1:H1"/>
    <mergeCell ref="N6:R6"/>
    <mergeCell ref="N25:R25"/>
    <mergeCell ref="N1:R1"/>
    <mergeCell ref="N2:R2"/>
    <mergeCell ref="N3:R3"/>
    <mergeCell ref="L1:M1"/>
    <mergeCell ref="L2:M2"/>
    <mergeCell ref="L3:M3"/>
    <mergeCell ref="L4:M4"/>
    <mergeCell ref="E83:H83"/>
    <mergeCell ref="O33:O34"/>
    <mergeCell ref="G12:J12"/>
    <mergeCell ref="L12:M12"/>
    <mergeCell ref="G16:J16"/>
    <mergeCell ref="L16:M16"/>
    <mergeCell ref="G20:J20"/>
    <mergeCell ref="L20:M20"/>
    <mergeCell ref="E34:H34"/>
  </mergeCells>
  <phoneticPr fontId="0" type="noConversion"/>
  <pageMargins left="0.5" right="0.5" top="1.25" bottom="1" header="0.5" footer="0.5"/>
  <pageSetup orientation="portrait" r:id="rId1"/>
  <headerFooter alignWithMargins="0">
    <oddHeader>&amp;C&amp;"Arial,Bold"&amp;12Buns Bakery
Basic Information
For Year Ended December 31, Year 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opLeftCell="A10" zoomScaleNormal="100" workbookViewId="0">
      <selection activeCell="O20" sqref="O20"/>
    </sheetView>
  </sheetViews>
  <sheetFormatPr defaultRowHeight="12.75" x14ac:dyDescent="0.2"/>
  <cols>
    <col min="1" max="2" width="3.140625" customWidth="1"/>
    <col min="3" max="3" width="29" bestFit="1" customWidth="1"/>
    <col min="4" max="8" width="10.7109375" bestFit="1" customWidth="1"/>
    <col min="9" max="9" width="3.7109375" customWidth="1"/>
    <col min="10" max="11" width="10.7109375" bestFit="1" customWidth="1"/>
  </cols>
  <sheetData>
    <row r="1" spans="1:11" ht="15.75" x14ac:dyDescent="0.25">
      <c r="A1" s="129" t="s">
        <v>88</v>
      </c>
      <c r="B1" s="129"/>
      <c r="C1" s="130"/>
      <c r="D1" s="130"/>
      <c r="E1" s="130"/>
      <c r="F1" s="130"/>
      <c r="G1" s="130"/>
      <c r="H1" s="130"/>
    </row>
    <row r="2" spans="1:11" x14ac:dyDescent="0.2">
      <c r="A2" s="17"/>
      <c r="B2" s="17"/>
      <c r="C2" s="32"/>
      <c r="D2" s="17"/>
      <c r="E2" s="17"/>
      <c r="F2" s="17"/>
      <c r="G2" s="17"/>
      <c r="H2" s="17"/>
    </row>
    <row r="3" spans="1:11" x14ac:dyDescent="0.2">
      <c r="A3" s="17"/>
      <c r="B3" s="17"/>
      <c r="C3" s="32"/>
      <c r="D3" s="128" t="s">
        <v>2</v>
      </c>
      <c r="E3" s="128"/>
      <c r="F3" s="128"/>
      <c r="G3" s="128"/>
      <c r="H3" s="33" t="s">
        <v>19</v>
      </c>
      <c r="J3" s="126" t="s">
        <v>52</v>
      </c>
      <c r="K3" s="127"/>
    </row>
    <row r="4" spans="1:11" x14ac:dyDescent="0.2">
      <c r="A4" s="17"/>
      <c r="B4" s="17"/>
      <c r="C4" s="32"/>
      <c r="D4" s="3" t="s">
        <v>3</v>
      </c>
      <c r="E4" s="3" t="s">
        <v>4</v>
      </c>
      <c r="F4" s="3" t="s">
        <v>5</v>
      </c>
      <c r="G4" s="3" t="s">
        <v>6</v>
      </c>
      <c r="H4" s="28" t="s">
        <v>51</v>
      </c>
      <c r="J4" s="1" t="s">
        <v>3</v>
      </c>
      <c r="K4" s="1" t="s">
        <v>4</v>
      </c>
    </row>
    <row r="5" spans="1:11" x14ac:dyDescent="0.2">
      <c r="A5" s="17" t="str">
        <f>'Basic Information'!C8</f>
        <v>Muffins</v>
      </c>
      <c r="B5" s="17"/>
      <c r="C5" s="17"/>
      <c r="D5" s="12"/>
      <c r="E5" s="12"/>
      <c r="F5" s="12"/>
      <c r="G5" s="12"/>
      <c r="H5" s="12"/>
      <c r="J5" s="5"/>
      <c r="K5" s="5"/>
    </row>
    <row r="6" spans="1:11" x14ac:dyDescent="0.2">
      <c r="A6" s="17"/>
      <c r="B6" s="17" t="s">
        <v>0</v>
      </c>
      <c r="C6" s="17"/>
      <c r="D6" s="34">
        <f>'Basic Information'!G14</f>
        <v>36000</v>
      </c>
      <c r="E6" s="34">
        <f>'Basic Information'!H14</f>
        <v>37800</v>
      </c>
      <c r="F6" s="34">
        <f>'Basic Information'!I14</f>
        <v>39690</v>
      </c>
      <c r="G6" s="34">
        <f>'Basic Information'!J14</f>
        <v>47628</v>
      </c>
      <c r="H6" s="18">
        <f>SUM(D6:G6)</f>
        <v>161118</v>
      </c>
      <c r="J6" s="13">
        <f>'Basic Information'!L14</f>
        <v>43758.224999999999</v>
      </c>
      <c r="K6" s="13">
        <f>'Basic Information'!M14</f>
        <v>45946.136250000003</v>
      </c>
    </row>
    <row r="7" spans="1:11" x14ac:dyDescent="0.2">
      <c r="A7" s="17"/>
      <c r="B7" s="17" t="s">
        <v>82</v>
      </c>
      <c r="C7" s="17"/>
      <c r="D7" s="35">
        <f>'Basic Information'!$C$22</f>
        <v>6</v>
      </c>
      <c r="E7" s="35">
        <f>'Basic Information'!$C$22</f>
        <v>6</v>
      </c>
      <c r="F7" s="35">
        <f>'Basic Information'!$C$22</f>
        <v>6</v>
      </c>
      <c r="G7" s="35">
        <f>'Basic Information'!$C$22</f>
        <v>6</v>
      </c>
      <c r="H7" s="35">
        <f>G7</f>
        <v>6</v>
      </c>
      <c r="I7" s="7"/>
      <c r="J7" s="8">
        <f>'Basic Information'!$C$22</f>
        <v>6</v>
      </c>
      <c r="K7" s="8">
        <f>'Basic Information'!$C$22</f>
        <v>6</v>
      </c>
    </row>
    <row r="8" spans="1:11" x14ac:dyDescent="0.2">
      <c r="A8" s="17"/>
      <c r="B8" s="17"/>
      <c r="C8" s="17" t="s">
        <v>83</v>
      </c>
      <c r="D8" s="36">
        <f>D6*D7</f>
        <v>216000</v>
      </c>
      <c r="E8" s="36">
        <f>E6*E7</f>
        <v>226800</v>
      </c>
      <c r="F8" s="36">
        <f>F6*F7</f>
        <v>238140</v>
      </c>
      <c r="G8" s="36">
        <f>G6*G7</f>
        <v>285768</v>
      </c>
      <c r="H8" s="36">
        <f>SUM(D8:G8)</f>
        <v>966708</v>
      </c>
      <c r="I8" s="2"/>
      <c r="J8" s="4">
        <f>J6*J7</f>
        <v>262549.34999999998</v>
      </c>
      <c r="K8" s="4">
        <f>K6*K7</f>
        <v>275676.8175</v>
      </c>
    </row>
    <row r="9" spans="1:11" x14ac:dyDescent="0.2">
      <c r="A9" s="17"/>
      <c r="B9" s="17"/>
      <c r="C9" s="17"/>
      <c r="D9" s="17"/>
      <c r="E9" s="17"/>
      <c r="F9" s="17"/>
      <c r="G9" s="17"/>
      <c r="H9" s="17"/>
    </row>
    <row r="10" spans="1:11" x14ac:dyDescent="0.2">
      <c r="A10" s="17" t="str">
        <f>'Basic Information'!D8</f>
        <v>Cookies</v>
      </c>
      <c r="B10" s="17"/>
      <c r="C10" s="17"/>
      <c r="D10" s="12"/>
      <c r="E10" s="12"/>
      <c r="F10" s="12"/>
      <c r="G10" s="12"/>
      <c r="H10" s="12"/>
      <c r="J10" s="5"/>
      <c r="K10" s="5"/>
    </row>
    <row r="11" spans="1:11" x14ac:dyDescent="0.2">
      <c r="A11" s="17"/>
      <c r="B11" s="17" t="s">
        <v>0</v>
      </c>
      <c r="C11" s="17"/>
      <c r="D11" s="34">
        <f>'Basic Information'!G18</f>
        <v>52000</v>
      </c>
      <c r="E11" s="34">
        <f>'Basic Information'!H18</f>
        <v>54600</v>
      </c>
      <c r="F11" s="34">
        <f>'Basic Information'!I18</f>
        <v>57330</v>
      </c>
      <c r="G11" s="34">
        <f>'Basic Information'!J18</f>
        <v>68796</v>
      </c>
      <c r="H11" s="18">
        <f>SUM(D11:G11)</f>
        <v>232726</v>
      </c>
      <c r="J11" s="13">
        <f>'Basic Information'!L18</f>
        <v>63206.325000000004</v>
      </c>
      <c r="K11" s="13">
        <f>'Basic Information'!M18</f>
        <v>66366.641250000001</v>
      </c>
    </row>
    <row r="12" spans="1:11" x14ac:dyDescent="0.2">
      <c r="A12" s="17"/>
      <c r="B12" s="17" t="s">
        <v>82</v>
      </c>
      <c r="C12" s="17"/>
      <c r="D12" s="35">
        <f>'Basic Information'!$D$22</f>
        <v>5.25</v>
      </c>
      <c r="E12" s="35">
        <f>'Basic Information'!$D$22</f>
        <v>5.25</v>
      </c>
      <c r="F12" s="35">
        <f>'Basic Information'!$D$22</f>
        <v>5.25</v>
      </c>
      <c r="G12" s="35">
        <f>'Basic Information'!$D$22</f>
        <v>5.25</v>
      </c>
      <c r="H12" s="35">
        <f>'Basic Information'!$D$22</f>
        <v>5.25</v>
      </c>
      <c r="I12" s="7"/>
      <c r="J12" s="8">
        <f>'Basic Information'!$D$22</f>
        <v>5.25</v>
      </c>
      <c r="K12" s="8">
        <f>'Basic Information'!$D$22</f>
        <v>5.25</v>
      </c>
    </row>
    <row r="13" spans="1:11" x14ac:dyDescent="0.2">
      <c r="A13" s="17"/>
      <c r="B13" s="17"/>
      <c r="C13" s="17" t="s">
        <v>84</v>
      </c>
      <c r="D13" s="36">
        <f>D11*D12</f>
        <v>273000</v>
      </c>
      <c r="E13" s="36">
        <f>E11*E12</f>
        <v>286650</v>
      </c>
      <c r="F13" s="36">
        <f>F11*F12</f>
        <v>300982.5</v>
      </c>
      <c r="G13" s="36">
        <f>G11*G12</f>
        <v>361179</v>
      </c>
      <c r="H13" s="36">
        <f>SUM(D13:G13)</f>
        <v>1221811.5</v>
      </c>
      <c r="I13" s="2"/>
      <c r="J13" s="4">
        <f>J11*J12</f>
        <v>331833.20625000005</v>
      </c>
      <c r="K13" s="4">
        <f>K11*K12</f>
        <v>348424.86656250001</v>
      </c>
    </row>
    <row r="14" spans="1:11" x14ac:dyDescent="0.2">
      <c r="A14" s="17"/>
      <c r="B14" s="17"/>
      <c r="C14" s="17"/>
      <c r="D14" s="17"/>
      <c r="E14" s="17"/>
      <c r="F14" s="17"/>
      <c r="G14" s="17"/>
      <c r="H14" s="17"/>
    </row>
    <row r="15" spans="1:11" x14ac:dyDescent="0.2">
      <c r="A15" s="17" t="str">
        <f>'Basic Information'!E8</f>
        <v>Bread</v>
      </c>
      <c r="B15" s="17"/>
      <c r="C15" s="17"/>
      <c r="D15" s="12"/>
      <c r="E15" s="12"/>
      <c r="F15" s="12"/>
      <c r="G15" s="12"/>
      <c r="H15" s="12"/>
      <c r="J15" s="5"/>
      <c r="K15" s="5"/>
    </row>
    <row r="16" spans="1:11" x14ac:dyDescent="0.2">
      <c r="A16" s="17"/>
      <c r="B16" s="17" t="s">
        <v>0</v>
      </c>
      <c r="C16" s="17"/>
      <c r="D16" s="34">
        <f>'Basic Information'!G22</f>
        <v>68000</v>
      </c>
      <c r="E16" s="34">
        <f>'Basic Information'!H22</f>
        <v>71400</v>
      </c>
      <c r="F16" s="34">
        <f>'Basic Information'!I22</f>
        <v>74970</v>
      </c>
      <c r="G16" s="34">
        <f>'Basic Information'!J22</f>
        <v>89964</v>
      </c>
      <c r="H16" s="18">
        <f>SUM(D16:G16)</f>
        <v>304334</v>
      </c>
      <c r="J16" s="13">
        <f>'Basic Information'!L22</f>
        <v>82654.425000000003</v>
      </c>
      <c r="K16" s="13">
        <f>'Basic Information'!M22</f>
        <v>86787.146250000005</v>
      </c>
    </row>
    <row r="17" spans="1:11" x14ac:dyDescent="0.2">
      <c r="A17" s="17"/>
      <c r="B17" s="17" t="s">
        <v>85</v>
      </c>
      <c r="C17" s="17"/>
      <c r="D17" s="35">
        <f>'Basic Information'!$E$22</f>
        <v>5.75</v>
      </c>
      <c r="E17" s="35">
        <f>'Basic Information'!$E$22</f>
        <v>5.75</v>
      </c>
      <c r="F17" s="35">
        <f>'Basic Information'!$E$22</f>
        <v>5.75</v>
      </c>
      <c r="G17" s="35">
        <f>'Basic Information'!$E$22</f>
        <v>5.75</v>
      </c>
      <c r="H17" s="35">
        <f>'Basic Information'!$E$22</f>
        <v>5.75</v>
      </c>
      <c r="I17" s="7"/>
      <c r="J17" s="8">
        <f>'Basic Information'!$E$22</f>
        <v>5.75</v>
      </c>
      <c r="K17" s="8">
        <f>'Basic Information'!$E$22</f>
        <v>5.75</v>
      </c>
    </row>
    <row r="18" spans="1:11" x14ac:dyDescent="0.2">
      <c r="A18" s="17"/>
      <c r="B18" s="17"/>
      <c r="C18" s="17" t="s">
        <v>86</v>
      </c>
      <c r="D18" s="36">
        <f>D16*D17</f>
        <v>391000</v>
      </c>
      <c r="E18" s="36">
        <f>E16*E17</f>
        <v>410550</v>
      </c>
      <c r="F18" s="36">
        <f>F16*F17</f>
        <v>431077.5</v>
      </c>
      <c r="G18" s="36">
        <f>G16*G17</f>
        <v>517293</v>
      </c>
      <c r="H18" s="36">
        <f>SUM(D18:G18)</f>
        <v>1749920.5</v>
      </c>
      <c r="I18" s="2"/>
      <c r="J18" s="4">
        <f>J16*J17</f>
        <v>475262.94375000003</v>
      </c>
      <c r="K18" s="4">
        <f>K16*K17</f>
        <v>499026.0909375</v>
      </c>
    </row>
    <row r="19" spans="1:11" x14ac:dyDescent="0.2">
      <c r="A19" s="17"/>
      <c r="B19" s="17"/>
      <c r="C19" s="17"/>
      <c r="D19" s="17"/>
      <c r="E19" s="17"/>
      <c r="F19" s="17"/>
      <c r="G19" s="17"/>
      <c r="H19" s="17"/>
    </row>
    <row r="20" spans="1:11" ht="13.5" thickBot="1" x14ac:dyDescent="0.25">
      <c r="A20" s="17" t="s">
        <v>1</v>
      </c>
      <c r="B20" s="17"/>
      <c r="C20" s="17"/>
      <c r="D20" s="51">
        <f>D8+D13+D18</f>
        <v>880000</v>
      </c>
      <c r="E20" s="51">
        <f>E8+E13+E18</f>
        <v>924000</v>
      </c>
      <c r="F20" s="51">
        <f>F8+F13+F18</f>
        <v>970200</v>
      </c>
      <c r="G20" s="51">
        <f>G8+G13+G18</f>
        <v>1164240</v>
      </c>
      <c r="H20" s="51">
        <f>H8+H13+H18</f>
        <v>3938440</v>
      </c>
      <c r="J20" s="2">
        <f>J8+J13+J18</f>
        <v>1069645.5</v>
      </c>
      <c r="K20" s="2">
        <f>K8+K13+K18</f>
        <v>1123127.7749999999</v>
      </c>
    </row>
    <row r="21" spans="1:11" ht="13.5" thickTop="1" x14ac:dyDescent="0.2">
      <c r="A21" s="17"/>
      <c r="B21" s="17"/>
      <c r="C21" s="17"/>
      <c r="D21" s="17"/>
      <c r="E21" s="17"/>
      <c r="F21" s="17"/>
      <c r="G21" s="17"/>
      <c r="H21" s="17"/>
    </row>
    <row r="22" spans="1:11" x14ac:dyDescent="0.2">
      <c r="A22" s="17"/>
      <c r="B22" s="17"/>
      <c r="C22" s="17"/>
      <c r="D22" s="17"/>
      <c r="E22" s="17"/>
      <c r="F22" s="17"/>
      <c r="G22" s="17"/>
      <c r="H22" s="17"/>
    </row>
    <row r="23" spans="1:11" ht="15.75" x14ac:dyDescent="0.25">
      <c r="A23" s="129" t="s">
        <v>89</v>
      </c>
      <c r="B23" s="129"/>
      <c r="C23" s="130"/>
      <c r="D23" s="130"/>
      <c r="E23" s="130"/>
      <c r="F23" s="130"/>
      <c r="G23" s="130"/>
      <c r="H23" s="130"/>
    </row>
    <row r="24" spans="1:11" x14ac:dyDescent="0.2">
      <c r="A24" s="37"/>
      <c r="B24" s="37"/>
      <c r="C24" s="24"/>
      <c r="D24" s="128" t="s">
        <v>2</v>
      </c>
      <c r="E24" s="128"/>
      <c r="F24" s="128"/>
      <c r="G24" s="128"/>
      <c r="H24" s="33" t="s">
        <v>7</v>
      </c>
    </row>
    <row r="25" spans="1:11" x14ac:dyDescent="0.2">
      <c r="A25" s="37"/>
      <c r="B25" s="37"/>
      <c r="C25" s="24"/>
      <c r="D25" s="3" t="s">
        <v>3</v>
      </c>
      <c r="E25" s="3" t="s">
        <v>4</v>
      </c>
      <c r="F25" s="3" t="s">
        <v>5</v>
      </c>
      <c r="G25" s="3" t="s">
        <v>6</v>
      </c>
      <c r="H25" s="3">
        <v>2</v>
      </c>
    </row>
    <row r="26" spans="1:11" x14ac:dyDescent="0.2">
      <c r="A26" s="17" t="s">
        <v>24</v>
      </c>
      <c r="B26" s="17"/>
      <c r="C26" s="17"/>
      <c r="D26" s="30">
        <f>'Basic Information'!E38</f>
        <v>576298.80000000005</v>
      </c>
      <c r="E26" s="30">
        <f>'Basic Information'!F38</f>
        <v>864448.2</v>
      </c>
      <c r="F26" s="30">
        <f>'Basic Information'!G38</f>
        <v>480249</v>
      </c>
      <c r="G26" s="30">
        <f>'Basic Information'!H38</f>
        <v>0</v>
      </c>
      <c r="H26" s="30">
        <f>SUM(D26:G26)</f>
        <v>1920996</v>
      </c>
    </row>
    <row r="27" spans="1:11" x14ac:dyDescent="0.2">
      <c r="A27" s="17" t="s">
        <v>3</v>
      </c>
      <c r="B27" s="17"/>
      <c r="C27" s="17"/>
      <c r="D27" s="30">
        <f>$D$20*'Basic Information'!F29</f>
        <v>264000</v>
      </c>
      <c r="E27" s="30">
        <f>$D$20*'Basic Information'!G29</f>
        <v>396000</v>
      </c>
      <c r="F27" s="30">
        <f>$D$20*'Basic Information'!H29</f>
        <v>220000</v>
      </c>
      <c r="G27" s="30">
        <v>0</v>
      </c>
      <c r="H27" s="30">
        <f>SUM(D27:G27)</f>
        <v>880000</v>
      </c>
    </row>
    <row r="28" spans="1:11" x14ac:dyDescent="0.2">
      <c r="A28" s="17" t="s">
        <v>4</v>
      </c>
      <c r="B28" s="17"/>
      <c r="C28" s="17"/>
      <c r="D28" s="30">
        <v>0</v>
      </c>
      <c r="E28" s="30">
        <f>$E$20*'Basic Information'!F29</f>
        <v>277200</v>
      </c>
      <c r="F28" s="30">
        <f>$E$20*'Basic Information'!G29</f>
        <v>415800</v>
      </c>
      <c r="G28" s="30">
        <f>$E$20*'Basic Information'!H29</f>
        <v>231000</v>
      </c>
      <c r="H28" s="30">
        <f>SUM(E28:G28)</f>
        <v>924000</v>
      </c>
    </row>
    <row r="29" spans="1:11" x14ac:dyDescent="0.2">
      <c r="A29" s="17" t="s">
        <v>5</v>
      </c>
      <c r="B29" s="17"/>
      <c r="C29" s="17"/>
      <c r="D29" s="30">
        <v>0</v>
      </c>
      <c r="E29" s="30">
        <v>0</v>
      </c>
      <c r="F29" s="30">
        <f>$F$20*'Basic Information'!F29</f>
        <v>291060</v>
      </c>
      <c r="G29" s="30">
        <f>$F$20*'Basic Information'!G29</f>
        <v>436590</v>
      </c>
      <c r="H29" s="30">
        <f>SUM(D29:G29)</f>
        <v>727650</v>
      </c>
    </row>
    <row r="30" spans="1:11" x14ac:dyDescent="0.2">
      <c r="A30" s="17" t="s">
        <v>6</v>
      </c>
      <c r="B30" s="17"/>
      <c r="C30" s="17"/>
      <c r="D30" s="38">
        <v>0</v>
      </c>
      <c r="E30" s="38">
        <v>0</v>
      </c>
      <c r="F30" s="38">
        <v>0</v>
      </c>
      <c r="G30" s="30">
        <f>$G$20*'Basic Information'!F29</f>
        <v>349272</v>
      </c>
      <c r="H30" s="38">
        <f>SUM(D30:G30)</f>
        <v>349272</v>
      </c>
    </row>
    <row r="31" spans="1:11" ht="13.5" thickBot="1" x14ac:dyDescent="0.25">
      <c r="A31" s="17"/>
      <c r="B31" s="17"/>
      <c r="C31" s="17" t="s">
        <v>9</v>
      </c>
      <c r="D31" s="39">
        <f>SUM(D26:D30)</f>
        <v>840298.8</v>
      </c>
      <c r="E31" s="39">
        <f>SUM(E26:E30)</f>
        <v>1537648.2</v>
      </c>
      <c r="F31" s="39">
        <f>SUM(F26:F30)</f>
        <v>1407109</v>
      </c>
      <c r="G31" s="39">
        <f>SUM(G26:G30)</f>
        <v>1016862</v>
      </c>
      <c r="H31" s="39">
        <f>SUM(H26:H30)</f>
        <v>4801918</v>
      </c>
    </row>
    <row r="32" spans="1:11" ht="13.5" thickTop="1" x14ac:dyDescent="0.2">
      <c r="H32" s="2"/>
    </row>
  </sheetData>
  <mergeCells count="5">
    <mergeCell ref="J3:K3"/>
    <mergeCell ref="D3:G3"/>
    <mergeCell ref="A1:H1"/>
    <mergeCell ref="A23:H23"/>
    <mergeCell ref="D24:G24"/>
  </mergeCells>
  <phoneticPr fontId="0" type="noConversion"/>
  <printOptions horizontalCentered="1"/>
  <pageMargins left="0.75" right="0.75" top="1" bottom="1" header="0.5" footer="0.5"/>
  <pageSetup orientation="portrait" r:id="rId1"/>
  <headerFooter alignWithMargins="0">
    <oddHeader xml:space="preserve">&amp;C&amp;"Arial,Bold"&amp;12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B7" zoomScaleNormal="100" workbookViewId="0">
      <selection activeCell="R14" sqref="R14"/>
    </sheetView>
  </sheetViews>
  <sheetFormatPr defaultRowHeight="12.75" x14ac:dyDescent="0.2"/>
  <cols>
    <col min="1" max="2" width="3.140625" customWidth="1"/>
    <col min="3" max="3" width="29" bestFit="1" customWidth="1"/>
    <col min="8" max="8" width="10.7109375" bestFit="1" customWidth="1"/>
    <col min="9" max="9" width="3.5703125" customWidth="1"/>
  </cols>
  <sheetData>
    <row r="1" spans="1:11" ht="15.75" x14ac:dyDescent="0.25">
      <c r="A1" s="119" t="s">
        <v>90</v>
      </c>
      <c r="B1" s="119"/>
      <c r="C1" s="119"/>
      <c r="D1" s="119"/>
      <c r="E1" s="119"/>
      <c r="F1" s="119"/>
      <c r="G1" s="119"/>
      <c r="H1" s="119"/>
    </row>
    <row r="3" spans="1:11" x14ac:dyDescent="0.2">
      <c r="D3" s="131" t="s">
        <v>2</v>
      </c>
      <c r="E3" s="131"/>
      <c r="F3" s="131"/>
      <c r="G3" s="131"/>
      <c r="H3" s="15" t="s">
        <v>19</v>
      </c>
      <c r="J3" s="15" t="s">
        <v>52</v>
      </c>
    </row>
    <row r="4" spans="1:11" x14ac:dyDescent="0.2">
      <c r="D4" s="1" t="s">
        <v>3</v>
      </c>
      <c r="E4" s="1" t="s">
        <v>4</v>
      </c>
      <c r="F4" s="1" t="s">
        <v>5</v>
      </c>
      <c r="G4" s="1" t="s">
        <v>6</v>
      </c>
      <c r="H4" s="28" t="s">
        <v>51</v>
      </c>
      <c r="J4" s="1" t="s">
        <v>3</v>
      </c>
    </row>
    <row r="5" spans="1:11" x14ac:dyDescent="0.2">
      <c r="A5" t="str">
        <f>'Sales Budget'!A5</f>
        <v>Muffins</v>
      </c>
      <c r="D5" s="5"/>
      <c r="E5" s="5"/>
      <c r="F5" s="5"/>
      <c r="G5" s="5"/>
      <c r="H5" s="12"/>
      <c r="J5" s="5"/>
    </row>
    <row r="6" spans="1:11" x14ac:dyDescent="0.2">
      <c r="B6" t="s">
        <v>0</v>
      </c>
      <c r="D6" s="22">
        <f>'Sales Budget'!D6</f>
        <v>36000</v>
      </c>
      <c r="E6" s="22">
        <f>'Sales Budget'!E6</f>
        <v>37800</v>
      </c>
      <c r="F6" s="22">
        <f>'Sales Budget'!F6</f>
        <v>39690</v>
      </c>
      <c r="G6" s="22">
        <f>'Sales Budget'!G6</f>
        <v>47628</v>
      </c>
      <c r="H6" s="22">
        <f>'Sales Budget'!H6</f>
        <v>161118</v>
      </c>
      <c r="J6" s="22">
        <f>'Sales Budget'!J6</f>
        <v>43758.224999999999</v>
      </c>
      <c r="K6" s="22">
        <f>'Sales Budget'!K6</f>
        <v>45946.136250000003</v>
      </c>
    </row>
    <row r="7" spans="1:11" x14ac:dyDescent="0.2">
      <c r="B7" t="s">
        <v>10</v>
      </c>
      <c r="D7" s="23">
        <f>'Basic Information'!$D$42*'Production Budget'!E6</f>
        <v>840</v>
      </c>
      <c r="E7" s="23">
        <f>'Basic Information'!$D$42*'Production Budget'!F6</f>
        <v>882</v>
      </c>
      <c r="F7" s="23">
        <f>'Basic Information'!$D$42*'Production Budget'!G6</f>
        <v>1058.4000000000001</v>
      </c>
      <c r="G7" s="23">
        <f>'Basic Information'!$D$42*J6</f>
        <v>972.40499999999997</v>
      </c>
      <c r="H7" s="23">
        <f>G7</f>
        <v>972.40499999999997</v>
      </c>
      <c r="J7" s="23">
        <f>'Basic Information'!$D$42*'Production Budget'!K6</f>
        <v>1021.0252500000001</v>
      </c>
    </row>
    <row r="8" spans="1:11" x14ac:dyDescent="0.2">
      <c r="C8" t="s">
        <v>11</v>
      </c>
      <c r="D8" s="22">
        <f>SUM(D6:D7)</f>
        <v>36840</v>
      </c>
      <c r="E8" s="22">
        <f>SUM(E6:E7)</f>
        <v>38682</v>
      </c>
      <c r="F8" s="22">
        <f>SUM(F6:F7)</f>
        <v>40748.400000000001</v>
      </c>
      <c r="G8" s="22">
        <f>SUM(G6:G7)</f>
        <v>48600.404999999999</v>
      </c>
      <c r="H8" s="22">
        <f>SUM(H6:H7)</f>
        <v>162090.405</v>
      </c>
      <c r="J8" s="22">
        <f>SUM(J6:J7)</f>
        <v>44779.250249999997</v>
      </c>
    </row>
    <row r="9" spans="1:11" x14ac:dyDescent="0.2">
      <c r="B9" t="s">
        <v>12</v>
      </c>
      <c r="D9" s="23">
        <f>D6*-'Basic Information'!$D$42</f>
        <v>-800</v>
      </c>
      <c r="E9" s="23">
        <f>-D7</f>
        <v>-840</v>
      </c>
      <c r="F9" s="23">
        <f>-E7</f>
        <v>-882</v>
      </c>
      <c r="G9" s="23">
        <f>-F7</f>
        <v>-1058.4000000000001</v>
      </c>
      <c r="H9" s="23">
        <f>D9</f>
        <v>-800</v>
      </c>
      <c r="J9" s="23">
        <f>-H7</f>
        <v>-972.40499999999997</v>
      </c>
    </row>
    <row r="10" spans="1:11" ht="13.5" thickBot="1" x14ac:dyDescent="0.25">
      <c r="C10" s="14" t="s">
        <v>73</v>
      </c>
      <c r="D10" s="25">
        <f>+D8+D9</f>
        <v>36040</v>
      </c>
      <c r="E10" s="25">
        <f>+E8+E9</f>
        <v>37842</v>
      </c>
      <c r="F10" s="25">
        <f>+F8+F9</f>
        <v>39866.400000000001</v>
      </c>
      <c r="G10" s="25">
        <f>+G8+G9</f>
        <v>47542.004999999997</v>
      </c>
      <c r="H10" s="25">
        <f>+H8+H9</f>
        <v>161290.405</v>
      </c>
      <c r="J10" s="25">
        <f>+J8+J9</f>
        <v>43806.845249999998</v>
      </c>
    </row>
    <row r="11" spans="1:11" ht="13.5" thickTop="1" x14ac:dyDescent="0.2">
      <c r="D11" s="22"/>
      <c r="E11" s="22"/>
      <c r="F11" s="22"/>
      <c r="G11" s="22"/>
      <c r="H11" s="22"/>
      <c r="J11" s="22"/>
    </row>
    <row r="12" spans="1:11" x14ac:dyDescent="0.2">
      <c r="A12" t="str">
        <f>'Sales Budget'!A10</f>
        <v>Cookies</v>
      </c>
      <c r="D12" s="26"/>
      <c r="E12" s="26"/>
      <c r="F12" s="26"/>
      <c r="G12" s="26"/>
      <c r="H12" s="27"/>
      <c r="J12" s="26"/>
    </row>
    <row r="13" spans="1:11" x14ac:dyDescent="0.2">
      <c r="B13" t="s">
        <v>0</v>
      </c>
      <c r="D13" s="22">
        <f>'Sales Budget'!D11</f>
        <v>52000</v>
      </c>
      <c r="E13" s="22">
        <f>'Sales Budget'!E11</f>
        <v>54600</v>
      </c>
      <c r="F13" s="22">
        <f>'Sales Budget'!F11</f>
        <v>57330</v>
      </c>
      <c r="G13" s="22">
        <f>'Sales Budget'!G11</f>
        <v>68796</v>
      </c>
      <c r="H13" s="22">
        <f>SUM(D13:G13)</f>
        <v>232726</v>
      </c>
      <c r="J13" s="22">
        <f>'Sales Budget'!J11</f>
        <v>63206.325000000004</v>
      </c>
      <c r="K13" s="22">
        <f>'Sales Budget'!K11</f>
        <v>66366.641250000001</v>
      </c>
    </row>
    <row r="14" spans="1:11" x14ac:dyDescent="0.2">
      <c r="B14" t="s">
        <v>10</v>
      </c>
      <c r="D14" s="23">
        <f>'Basic Information'!$D$42*'Production Budget'!E13</f>
        <v>1213.3333333333335</v>
      </c>
      <c r="E14" s="23">
        <f>'Basic Information'!$D$42*'Production Budget'!F13</f>
        <v>1274</v>
      </c>
      <c r="F14" s="23">
        <f>'Basic Information'!$D$42*'Production Budget'!G13</f>
        <v>1528.8</v>
      </c>
      <c r="G14" s="23">
        <f>'Basic Information'!$D$42*J13</f>
        <v>1404.5850000000003</v>
      </c>
      <c r="H14" s="23">
        <f>G14</f>
        <v>1404.5850000000003</v>
      </c>
      <c r="J14" s="23">
        <f>'Basic Information'!$D$42*'Production Budget'!K13</f>
        <v>1474.8142500000001</v>
      </c>
      <c r="K14" s="14" t="s">
        <v>138</v>
      </c>
    </row>
    <row r="15" spans="1:11" x14ac:dyDescent="0.2">
      <c r="C15" t="s">
        <v>11</v>
      </c>
      <c r="D15" s="22">
        <f>SUM(D13:D14)</f>
        <v>53213.333333333336</v>
      </c>
      <c r="E15" s="22">
        <f>SUM(E13:E14)</f>
        <v>55874</v>
      </c>
      <c r="F15" s="22">
        <f>SUM(F13:F14)</f>
        <v>58858.8</v>
      </c>
      <c r="G15" s="22">
        <f>SUM(G13:G14)</f>
        <v>70200.585000000006</v>
      </c>
      <c r="H15" s="22">
        <f>SUM(H13:H14)</f>
        <v>234130.58499999999</v>
      </c>
      <c r="J15" s="22">
        <f>SUM(J13:J14)</f>
        <v>64681.139250000007</v>
      </c>
    </row>
    <row r="16" spans="1:11" x14ac:dyDescent="0.2">
      <c r="B16" t="s">
        <v>12</v>
      </c>
      <c r="D16" s="23">
        <f>D13*-'Basic Information'!$D$42</f>
        <v>-1155.5555555555557</v>
      </c>
      <c r="E16" s="23">
        <f>-D14</f>
        <v>-1213.3333333333335</v>
      </c>
      <c r="F16" s="23">
        <f>-E14</f>
        <v>-1274</v>
      </c>
      <c r="G16" s="23">
        <f>-F14</f>
        <v>-1528.8</v>
      </c>
      <c r="H16" s="23">
        <f>D16</f>
        <v>-1155.5555555555557</v>
      </c>
      <c r="J16" s="23">
        <f>-H14</f>
        <v>-1404.5850000000003</v>
      </c>
    </row>
    <row r="17" spans="1:11" ht="13.5" thickBot="1" x14ac:dyDescent="0.25">
      <c r="C17" s="14" t="s">
        <v>74</v>
      </c>
      <c r="D17" s="25">
        <f>+D15+D16</f>
        <v>52057.777777777781</v>
      </c>
      <c r="E17" s="25">
        <f t="shared" ref="E17:H17" si="0">+E15+E16</f>
        <v>54660.666666666664</v>
      </c>
      <c r="F17" s="25">
        <f t="shared" si="0"/>
        <v>57584.800000000003</v>
      </c>
      <c r="G17" s="25">
        <f t="shared" si="0"/>
        <v>68671.785000000003</v>
      </c>
      <c r="H17" s="25">
        <f t="shared" si="0"/>
        <v>232975.02944444443</v>
      </c>
      <c r="J17" s="25">
        <f>+J15+J16</f>
        <v>63276.554250000008</v>
      </c>
    </row>
    <row r="18" spans="1:11" ht="13.5" thickTop="1" x14ac:dyDescent="0.2"/>
    <row r="19" spans="1:11" x14ac:dyDescent="0.2">
      <c r="A19" t="str">
        <f>'Sales Budget'!A15</f>
        <v>Bread</v>
      </c>
      <c r="D19" s="26"/>
      <c r="E19" s="26"/>
      <c r="F19" s="26"/>
      <c r="G19" s="26"/>
      <c r="H19" s="27"/>
      <c r="J19" s="26"/>
    </row>
    <row r="20" spans="1:11" x14ac:dyDescent="0.2">
      <c r="B20" t="s">
        <v>0</v>
      </c>
      <c r="D20" s="22">
        <f>'Sales Budget'!D16</f>
        <v>68000</v>
      </c>
      <c r="E20" s="22">
        <f>'Sales Budget'!E16</f>
        <v>71400</v>
      </c>
      <c r="F20" s="22">
        <f>'Sales Budget'!F16</f>
        <v>74970</v>
      </c>
      <c r="G20" s="22">
        <f>'Sales Budget'!G16</f>
        <v>89964</v>
      </c>
      <c r="H20" s="22">
        <f>SUM(D20:G20)</f>
        <v>304334</v>
      </c>
      <c r="J20" s="22">
        <f>'Sales Budget'!J16</f>
        <v>82654.425000000003</v>
      </c>
      <c r="K20" s="22">
        <f>'Sales Budget'!K16</f>
        <v>86787.146250000005</v>
      </c>
    </row>
    <row r="21" spans="1:11" x14ac:dyDescent="0.2">
      <c r="B21" t="s">
        <v>10</v>
      </c>
      <c r="D21" s="23">
        <f>'Basic Information'!$D$42*'Production Budget'!E20</f>
        <v>1586.6666666666667</v>
      </c>
      <c r="E21" s="23">
        <f>'Basic Information'!$D$42*'Production Budget'!F20</f>
        <v>1666</v>
      </c>
      <c r="F21" s="23">
        <f>'Basic Information'!$D$42*'Production Budget'!G20</f>
        <v>1999.2</v>
      </c>
      <c r="G21" s="23">
        <f>'Basic Information'!$D$42*J20</f>
        <v>1836.7650000000001</v>
      </c>
      <c r="H21" s="23">
        <f>G21</f>
        <v>1836.7650000000001</v>
      </c>
      <c r="J21" s="23">
        <f>'Basic Information'!$D$42*'Production Budget'!K20</f>
        <v>1928.6032500000001</v>
      </c>
    </row>
    <row r="22" spans="1:11" x14ac:dyDescent="0.2">
      <c r="C22" t="s">
        <v>11</v>
      </c>
      <c r="D22" s="22">
        <f>SUM(D20:D21)</f>
        <v>69586.666666666672</v>
      </c>
      <c r="E22" s="22">
        <f>SUM(E20:E21)</f>
        <v>73066</v>
      </c>
      <c r="F22" s="22">
        <f>SUM(F20:F21)</f>
        <v>76969.2</v>
      </c>
      <c r="G22" s="22">
        <f>SUM(G20:G21)</f>
        <v>91800.764999999999</v>
      </c>
      <c r="H22" s="22">
        <f>SUM(H20:H21)</f>
        <v>306170.76500000001</v>
      </c>
      <c r="J22" s="22">
        <f>SUM(J20:J21)</f>
        <v>84583.028250000003</v>
      </c>
    </row>
    <row r="23" spans="1:11" x14ac:dyDescent="0.2">
      <c r="B23" t="s">
        <v>12</v>
      </c>
      <c r="D23" s="23">
        <f>D20*-'Basic Information'!$D$42</f>
        <v>-1511.1111111111111</v>
      </c>
      <c r="E23" s="23">
        <f>-D21</f>
        <v>-1586.6666666666667</v>
      </c>
      <c r="F23" s="23">
        <f>-E21</f>
        <v>-1666</v>
      </c>
      <c r="G23" s="23">
        <f>-F21</f>
        <v>-1999.2</v>
      </c>
      <c r="H23" s="23">
        <f>D23</f>
        <v>-1511.1111111111111</v>
      </c>
      <c r="J23" s="23">
        <f>-H21</f>
        <v>-1836.7650000000001</v>
      </c>
    </row>
    <row r="24" spans="1:11" ht="13.5" thickBot="1" x14ac:dyDescent="0.25">
      <c r="C24" s="14" t="s">
        <v>75</v>
      </c>
      <c r="D24" s="25">
        <f t="shared" ref="D24:J24" si="1">+D22+D23</f>
        <v>68075.555555555562</v>
      </c>
      <c r="E24" s="25">
        <f t="shared" si="1"/>
        <v>71479.333333333328</v>
      </c>
      <c r="F24" s="31">
        <f t="shared" si="1"/>
        <v>75303.199999999997</v>
      </c>
      <c r="G24" s="25">
        <f t="shared" si="1"/>
        <v>89801.565000000002</v>
      </c>
      <c r="H24" s="25">
        <f t="shared" si="1"/>
        <v>304659.65388888889</v>
      </c>
      <c r="J24" s="25">
        <f t="shared" si="1"/>
        <v>82746.263250000004</v>
      </c>
    </row>
    <row r="25" spans="1:11" ht="13.5" thickTop="1" x14ac:dyDescent="0.2"/>
  </sheetData>
  <mergeCells count="2">
    <mergeCell ref="D3:G3"/>
    <mergeCell ref="A1:H1"/>
  </mergeCells>
  <phoneticPr fontId="0" type="noConversion"/>
  <printOptions horizontalCentered="1"/>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9"/>
  <sheetViews>
    <sheetView topLeftCell="A135" zoomScaleNormal="100" workbookViewId="0">
      <selection activeCell="L1" sqref="L1:N1048576"/>
    </sheetView>
  </sheetViews>
  <sheetFormatPr defaultColWidth="9.140625" defaultRowHeight="12.75" x14ac:dyDescent="0.2"/>
  <cols>
    <col min="1" max="2" width="3.140625" style="17" customWidth="1"/>
    <col min="3" max="3" width="27.28515625" style="17" customWidth="1"/>
    <col min="4" max="5" width="11.140625" style="17" bestFit="1" customWidth="1"/>
    <col min="6" max="7" width="9.28515625" style="17" bestFit="1" customWidth="1"/>
    <col min="8" max="8" width="10.7109375" style="17" bestFit="1" customWidth="1"/>
    <col min="9" max="9" width="3.28515625" style="17" customWidth="1"/>
    <col min="10" max="10" width="10.140625" style="17" bestFit="1" customWidth="1"/>
    <col min="11" max="16384" width="9.140625" style="17"/>
  </cols>
  <sheetData>
    <row r="1" spans="1:11" ht="15.75" x14ac:dyDescent="0.25">
      <c r="A1" s="129" t="s">
        <v>91</v>
      </c>
      <c r="B1" s="129"/>
      <c r="C1" s="129"/>
      <c r="D1" s="129"/>
      <c r="E1" s="129"/>
      <c r="F1" s="129"/>
      <c r="G1" s="129"/>
      <c r="H1" s="129"/>
    </row>
    <row r="3" spans="1:11" x14ac:dyDescent="0.2">
      <c r="D3" s="128" t="s">
        <v>2</v>
      </c>
      <c r="E3" s="128"/>
      <c r="F3" s="128"/>
      <c r="G3" s="128"/>
      <c r="H3" s="33" t="s">
        <v>7</v>
      </c>
      <c r="J3" s="33" t="s">
        <v>52</v>
      </c>
    </row>
    <row r="4" spans="1:11" x14ac:dyDescent="0.2">
      <c r="D4" s="3" t="s">
        <v>3</v>
      </c>
      <c r="E4" s="3" t="s">
        <v>4</v>
      </c>
      <c r="F4" s="3" t="s">
        <v>5</v>
      </c>
      <c r="G4" s="3" t="s">
        <v>6</v>
      </c>
      <c r="H4" s="3">
        <v>2</v>
      </c>
      <c r="I4" s="12"/>
      <c r="J4" s="21" t="s">
        <v>3</v>
      </c>
    </row>
    <row r="5" spans="1:11" x14ac:dyDescent="0.2">
      <c r="A5" s="40" t="s">
        <v>13</v>
      </c>
      <c r="D5" s="18"/>
      <c r="E5" s="18"/>
      <c r="F5" s="18"/>
      <c r="G5" s="18"/>
      <c r="H5" s="18"/>
      <c r="I5" s="18"/>
      <c r="J5" s="41"/>
    </row>
    <row r="6" spans="1:11" x14ac:dyDescent="0.2">
      <c r="B6" s="17" t="str">
        <f>'Production Budget'!A5</f>
        <v>Muffins</v>
      </c>
      <c r="D6" s="18">
        <f>'Production Budget'!D10</f>
        <v>36040</v>
      </c>
      <c r="E6" s="18">
        <f>'Production Budget'!E10</f>
        <v>37842</v>
      </c>
      <c r="F6" s="18">
        <f>'Production Budget'!F10</f>
        <v>39866.400000000001</v>
      </c>
      <c r="G6" s="18">
        <f>'Production Budget'!G10</f>
        <v>47542.004999999997</v>
      </c>
      <c r="H6" s="18">
        <f>'Production Budget'!H10</f>
        <v>161290.405</v>
      </c>
      <c r="I6" s="18"/>
      <c r="J6" s="18">
        <f>'Production Budget'!J10</f>
        <v>43806.845249999998</v>
      </c>
      <c r="K6" s="18"/>
    </row>
    <row r="7" spans="1:11" x14ac:dyDescent="0.2">
      <c r="B7" s="17" t="str">
        <f>'Production Budget'!A12</f>
        <v>Cookies</v>
      </c>
      <c r="D7" s="18">
        <f>'Production Budget'!D17</f>
        <v>52057.777777777781</v>
      </c>
      <c r="E7" s="18">
        <f>'Production Budget'!E17</f>
        <v>54660.666666666664</v>
      </c>
      <c r="F7" s="18">
        <f>'Production Budget'!F17</f>
        <v>57584.800000000003</v>
      </c>
      <c r="G7" s="18">
        <f>'Production Budget'!G17</f>
        <v>68671.785000000003</v>
      </c>
      <c r="H7" s="18">
        <f>'Production Budget'!H17</f>
        <v>232975.02944444443</v>
      </c>
      <c r="I7" s="18"/>
      <c r="J7" s="18">
        <f>'Production Budget'!J17</f>
        <v>63276.554250000008</v>
      </c>
    </row>
    <row r="8" spans="1:11" x14ac:dyDescent="0.2">
      <c r="B8" s="17" t="str">
        <f>'Production Budget'!A19</f>
        <v>Bread</v>
      </c>
      <c r="D8" s="18">
        <f>'Production Budget'!D24</f>
        <v>68075.555555555562</v>
      </c>
      <c r="E8" s="18">
        <f>'Production Budget'!E24</f>
        <v>71479.333333333328</v>
      </c>
      <c r="F8" s="18">
        <f>'Production Budget'!F24</f>
        <v>75303.199999999997</v>
      </c>
      <c r="G8" s="18">
        <f>'Production Budget'!G24</f>
        <v>89801.565000000002</v>
      </c>
      <c r="H8" s="18">
        <f>'Production Budget'!H24</f>
        <v>304659.65388888889</v>
      </c>
      <c r="I8" s="18"/>
      <c r="J8" s="18">
        <f>'Production Budget'!J24</f>
        <v>82746.263250000004</v>
      </c>
    </row>
    <row r="9" spans="1:11" x14ac:dyDescent="0.2">
      <c r="D9" s="18"/>
      <c r="E9" s="18"/>
      <c r="F9" s="18"/>
      <c r="G9" s="18"/>
      <c r="H9" s="18"/>
      <c r="I9" s="18"/>
      <c r="J9" s="42"/>
    </row>
    <row r="10" spans="1:11" x14ac:dyDescent="0.2">
      <c r="A10" s="40" t="s">
        <v>20</v>
      </c>
      <c r="J10" s="19"/>
    </row>
    <row r="11" spans="1:11" x14ac:dyDescent="0.2">
      <c r="B11" s="17" t="str">
        <f>B6</f>
        <v>Muffins</v>
      </c>
      <c r="J11" s="19"/>
    </row>
    <row r="12" spans="1:11" x14ac:dyDescent="0.2">
      <c r="C12" s="17" t="str">
        <f>'Basic Information'!B50</f>
        <v>Flour</v>
      </c>
      <c r="D12" s="18">
        <f>D$6*'Basic Information'!$C50</f>
        <v>18020</v>
      </c>
      <c r="E12" s="18">
        <f>E$6*'Basic Information'!$C50</f>
        <v>18921</v>
      </c>
      <c r="F12" s="18">
        <f>F$6*'Basic Information'!$C50</f>
        <v>19933.2</v>
      </c>
      <c r="G12" s="18">
        <f>G$6*'Basic Information'!$C50</f>
        <v>23771.002499999999</v>
      </c>
      <c r="H12" s="18">
        <f>SUM(D12:G12)</f>
        <v>80645.202499999999</v>
      </c>
      <c r="I12" s="18"/>
      <c r="J12" s="18">
        <f>J$6*'Basic Information'!$C50</f>
        <v>21903.422624999999</v>
      </c>
    </row>
    <row r="13" spans="1:11" x14ac:dyDescent="0.2">
      <c r="C13" s="17" t="str">
        <f>'Basic Information'!B51</f>
        <v>Margarine</v>
      </c>
      <c r="D13" s="18">
        <f>D$6*'Basic Information'!$C51</f>
        <v>9010</v>
      </c>
      <c r="E13" s="18">
        <f>E$6*'Basic Information'!$C51</f>
        <v>9460.5</v>
      </c>
      <c r="F13" s="18">
        <f>F$6*'Basic Information'!$C51</f>
        <v>9966.6</v>
      </c>
      <c r="G13" s="18">
        <f>G$6*'Basic Information'!$C51</f>
        <v>11885.501249999999</v>
      </c>
      <c r="H13" s="18">
        <f t="shared" ref="H13:H18" si="0">SUM(D13:G13)</f>
        <v>40322.60125</v>
      </c>
      <c r="I13" s="18"/>
      <c r="J13" s="18">
        <f>J$6*'Basic Information'!$C51</f>
        <v>10951.7113125</v>
      </c>
    </row>
    <row r="14" spans="1:11" x14ac:dyDescent="0.2">
      <c r="C14" s="17" t="str">
        <f>'Basic Information'!B52</f>
        <v>Sugar</v>
      </c>
      <c r="D14" s="18">
        <f>D$6*'Basic Information'!$C52</f>
        <v>18020</v>
      </c>
      <c r="E14" s="18">
        <f>E$6*'Basic Information'!$C52</f>
        <v>18921</v>
      </c>
      <c r="F14" s="18">
        <f>F$6*'Basic Information'!$C52</f>
        <v>19933.2</v>
      </c>
      <c r="G14" s="18">
        <f>G$6*'Basic Information'!$C52</f>
        <v>23771.002499999999</v>
      </c>
      <c r="H14" s="18">
        <f t="shared" si="0"/>
        <v>80645.202499999999</v>
      </c>
      <c r="I14" s="18"/>
      <c r="J14" s="18">
        <f>J$6*'Basic Information'!$C52</f>
        <v>21903.422624999999</v>
      </c>
    </row>
    <row r="15" spans="1:11" x14ac:dyDescent="0.2">
      <c r="C15" s="17" t="str">
        <f>'Basic Information'!B53</f>
        <v>Eggs</v>
      </c>
      <c r="D15" s="18">
        <f>D$6*'Basic Information'!$C53</f>
        <v>72080</v>
      </c>
      <c r="E15" s="18">
        <f>E$6*'Basic Information'!$C53</f>
        <v>75684</v>
      </c>
      <c r="F15" s="18">
        <f>F$6*'Basic Information'!$C53</f>
        <v>79732.800000000003</v>
      </c>
      <c r="G15" s="18">
        <f>G$6*'Basic Information'!$C53</f>
        <v>95084.01</v>
      </c>
      <c r="H15" s="18">
        <f t="shared" si="0"/>
        <v>322580.81</v>
      </c>
      <c r="I15" s="18"/>
      <c r="J15" s="18">
        <f>J$6*'Basic Information'!$C53</f>
        <v>87613.690499999997</v>
      </c>
    </row>
    <row r="16" spans="1:11" x14ac:dyDescent="0.2">
      <c r="C16" s="17" t="str">
        <f>'Basic Information'!B54</f>
        <v>Milk</v>
      </c>
      <c r="D16" s="18">
        <f>D$6*'Basic Information'!$C54</f>
        <v>3604</v>
      </c>
      <c r="E16" s="18">
        <f>E$6*'Basic Information'!$C54</f>
        <v>3784.2000000000003</v>
      </c>
      <c r="F16" s="18">
        <f>F$6*'Basic Information'!$C54</f>
        <v>3986.6400000000003</v>
      </c>
      <c r="G16" s="18">
        <f>G$6*'Basic Information'!$C54</f>
        <v>4754.2004999999999</v>
      </c>
      <c r="H16" s="18">
        <f t="shared" si="0"/>
        <v>16129.040499999999</v>
      </c>
      <c r="I16" s="18"/>
      <c r="J16" s="18">
        <f>J$6*'Basic Information'!$C54</f>
        <v>4380.6845249999997</v>
      </c>
    </row>
    <row r="17" spans="2:10" x14ac:dyDescent="0.2">
      <c r="C17" s="17" t="str">
        <f>'Basic Information'!B55</f>
        <v>Mini Chips</v>
      </c>
      <c r="D17" s="18">
        <f>D$6*'Basic Information'!$C55</f>
        <v>36040</v>
      </c>
      <c r="E17" s="18">
        <f>E$6*'Basic Information'!$C55</f>
        <v>37842</v>
      </c>
      <c r="F17" s="18">
        <f>F$6*'Basic Information'!$C55</f>
        <v>39866.400000000001</v>
      </c>
      <c r="G17" s="18">
        <f>G$6*'Basic Information'!$C55</f>
        <v>47542.004999999997</v>
      </c>
      <c r="H17" s="18">
        <f t="shared" si="0"/>
        <v>161290.405</v>
      </c>
      <c r="I17" s="18"/>
      <c r="J17" s="18">
        <f>J$6*'Basic Information'!$C55</f>
        <v>43806.845249999998</v>
      </c>
    </row>
    <row r="18" spans="2:10" x14ac:dyDescent="0.2">
      <c r="C18" s="17" t="str">
        <f>'Basic Information'!B56</f>
        <v>Baking Packet</v>
      </c>
      <c r="D18" s="18">
        <f>D$6*'Basic Information'!$C56</f>
        <v>36040</v>
      </c>
      <c r="E18" s="18">
        <f>E$6*'Basic Information'!$C56</f>
        <v>37842</v>
      </c>
      <c r="F18" s="18">
        <f>F$6*'Basic Information'!$C56</f>
        <v>39866.400000000001</v>
      </c>
      <c r="G18" s="18">
        <f>G$6*'Basic Information'!$C56</f>
        <v>47542.004999999997</v>
      </c>
      <c r="H18" s="18">
        <f t="shared" si="0"/>
        <v>161290.405</v>
      </c>
      <c r="I18" s="18"/>
      <c r="J18" s="18">
        <f>J$6*'Basic Information'!$C56</f>
        <v>43806.845249999998</v>
      </c>
    </row>
    <row r="19" spans="2:10" x14ac:dyDescent="0.2">
      <c r="B19" s="17" t="str">
        <f>B7</f>
        <v>Cookies</v>
      </c>
      <c r="D19" s="18"/>
      <c r="J19" s="43"/>
    </row>
    <row r="20" spans="2:10" x14ac:dyDescent="0.2">
      <c r="C20" s="17" t="str">
        <f>'Basic Information'!B60</f>
        <v>Flour</v>
      </c>
      <c r="D20" s="18">
        <f>D$7*'Basic Information'!$C60</f>
        <v>26028.888888888891</v>
      </c>
      <c r="E20" s="18">
        <f>E$7*'Basic Information'!$C60</f>
        <v>27330.333333333332</v>
      </c>
      <c r="F20" s="18">
        <f>F$7*'Basic Information'!$C60</f>
        <v>28792.400000000001</v>
      </c>
      <c r="G20" s="18">
        <f>G$7*'Basic Information'!$C60</f>
        <v>34335.892500000002</v>
      </c>
      <c r="H20" s="18">
        <f>SUM(D20:G20)</f>
        <v>116487.51472222221</v>
      </c>
      <c r="I20" s="18"/>
      <c r="J20" s="18">
        <f>J$7*'Basic Information'!$C60</f>
        <v>31638.277125000004</v>
      </c>
    </row>
    <row r="21" spans="2:10" x14ac:dyDescent="0.2">
      <c r="C21" s="17" t="str">
        <f>'Basic Information'!B61</f>
        <v>Margarine</v>
      </c>
      <c r="D21" s="18">
        <f>D$7*'Basic Information'!$C61</f>
        <v>39043.333333333336</v>
      </c>
      <c r="E21" s="18">
        <f>E$7*'Basic Information'!$C61</f>
        <v>40995.5</v>
      </c>
      <c r="F21" s="18">
        <f>F$7*'Basic Information'!$C61</f>
        <v>43188.600000000006</v>
      </c>
      <c r="G21" s="18">
        <f>G$7*'Basic Information'!$C61</f>
        <v>51503.838750000003</v>
      </c>
      <c r="H21" s="18">
        <f t="shared" ref="H21:H26" si="1">SUM(D21:G21)</f>
        <v>174731.27208333334</v>
      </c>
      <c r="I21" s="18"/>
      <c r="J21" s="18">
        <f>J$7*'Basic Information'!$C61</f>
        <v>47457.415687500004</v>
      </c>
    </row>
    <row r="22" spans="2:10" x14ac:dyDescent="0.2">
      <c r="C22" s="17" t="str">
        <f>'Basic Information'!B62</f>
        <v>Sugar</v>
      </c>
      <c r="D22" s="18">
        <f>D$7*'Basic Information'!$C62</f>
        <v>52057.777777777781</v>
      </c>
      <c r="E22" s="18">
        <f>E$7*'Basic Information'!$C62</f>
        <v>54660.666666666664</v>
      </c>
      <c r="F22" s="18">
        <f>F$7*'Basic Information'!$C62</f>
        <v>57584.800000000003</v>
      </c>
      <c r="G22" s="18">
        <f>G$7*'Basic Information'!$C62</f>
        <v>68671.785000000003</v>
      </c>
      <c r="H22" s="18">
        <f t="shared" si="1"/>
        <v>232975.02944444443</v>
      </c>
      <c r="I22" s="18"/>
      <c r="J22" s="18">
        <f>J$7*'Basic Information'!$C62</f>
        <v>63276.554250000008</v>
      </c>
    </row>
    <row r="23" spans="2:10" x14ac:dyDescent="0.2">
      <c r="C23" s="17" t="str">
        <f>'Basic Information'!B63</f>
        <v>Eggs</v>
      </c>
      <c r="D23" s="18">
        <f>D$7*'Basic Information'!$C63</f>
        <v>104115.55555555556</v>
      </c>
      <c r="E23" s="18">
        <f>E$7*'Basic Information'!$C63</f>
        <v>109321.33333333333</v>
      </c>
      <c r="F23" s="18">
        <f>F$7*'Basic Information'!$C63</f>
        <v>115169.60000000001</v>
      </c>
      <c r="G23" s="18">
        <f>G$7*'Basic Information'!$C63</f>
        <v>137343.57</v>
      </c>
      <c r="H23" s="18">
        <f t="shared" si="1"/>
        <v>465950.05888888886</v>
      </c>
      <c r="I23" s="18"/>
      <c r="J23" s="18">
        <f>J$7*'Basic Information'!$C63</f>
        <v>126553.10850000002</v>
      </c>
    </row>
    <row r="24" spans="2:10" x14ac:dyDescent="0.2">
      <c r="C24" s="17" t="str">
        <f>'Basic Information'!B64</f>
        <v>Cocoa</v>
      </c>
      <c r="D24" s="18">
        <f>D$7*'Basic Information'!$C64</f>
        <v>13014.444444444445</v>
      </c>
      <c r="E24" s="18">
        <f>E$7*'Basic Information'!$C64</f>
        <v>13665.166666666666</v>
      </c>
      <c r="F24" s="18">
        <f>F$7*'Basic Information'!$C64</f>
        <v>14396.2</v>
      </c>
      <c r="G24" s="18">
        <f>G$7*'Basic Information'!$C64</f>
        <v>17167.946250000001</v>
      </c>
      <c r="H24" s="18">
        <f t="shared" si="1"/>
        <v>58243.757361111107</v>
      </c>
      <c r="I24" s="18"/>
      <c r="J24" s="18">
        <f>J$7*'Basic Information'!$C64</f>
        <v>15819.138562500002</v>
      </c>
    </row>
    <row r="25" spans="2:10" x14ac:dyDescent="0.2">
      <c r="C25" s="17" t="str">
        <f>'Basic Information'!B65</f>
        <v>PB chips</v>
      </c>
      <c r="D25" s="18">
        <f>D$7*'Basic Information'!$C65</f>
        <v>52057.777777777781</v>
      </c>
      <c r="E25" s="18">
        <f>E$7*'Basic Information'!$C65</f>
        <v>54660.666666666664</v>
      </c>
      <c r="F25" s="18">
        <f>F$7*'Basic Information'!$C65</f>
        <v>57584.800000000003</v>
      </c>
      <c r="G25" s="18">
        <f>G$7*'Basic Information'!$C65</f>
        <v>68671.785000000003</v>
      </c>
      <c r="H25" s="18">
        <f t="shared" si="1"/>
        <v>232975.02944444443</v>
      </c>
      <c r="I25" s="18"/>
      <c r="J25" s="18">
        <f>J$7*'Basic Information'!$C65</f>
        <v>63276.554250000008</v>
      </c>
    </row>
    <row r="26" spans="2:10" x14ac:dyDescent="0.2">
      <c r="C26" s="17" t="str">
        <f>'Basic Information'!B66</f>
        <v>Baking Packet</v>
      </c>
      <c r="D26" s="18">
        <f>D$7*'Basic Information'!$C66</f>
        <v>52057.777777777781</v>
      </c>
      <c r="E26" s="18">
        <f>E$7*'Basic Information'!$C66</f>
        <v>54660.666666666664</v>
      </c>
      <c r="F26" s="18">
        <f>F$7*'Basic Information'!$C66</f>
        <v>57584.800000000003</v>
      </c>
      <c r="G26" s="18">
        <f>G$7*'Basic Information'!$C66</f>
        <v>68671.785000000003</v>
      </c>
      <c r="H26" s="18">
        <f t="shared" si="1"/>
        <v>232975.02944444443</v>
      </c>
      <c r="I26" s="18"/>
      <c r="J26" s="18">
        <f>J$7*'Basic Information'!$C66</f>
        <v>63276.554250000008</v>
      </c>
    </row>
    <row r="27" spans="2:10" x14ac:dyDescent="0.2">
      <c r="B27" s="17" t="str">
        <f>B8</f>
        <v>Bread</v>
      </c>
      <c r="J27" s="43"/>
    </row>
    <row r="28" spans="2:10" x14ac:dyDescent="0.2">
      <c r="C28" s="17" t="str">
        <f>'Basic Information'!B71</f>
        <v>Flour</v>
      </c>
      <c r="D28" s="18">
        <f>D$8*'Basic Information'!$C71</f>
        <v>204226.66666666669</v>
      </c>
      <c r="E28" s="18">
        <f>E$8*'Basic Information'!$C71</f>
        <v>214438</v>
      </c>
      <c r="F28" s="18">
        <f>F$8*'Basic Information'!$C71</f>
        <v>225909.59999999998</v>
      </c>
      <c r="G28" s="18">
        <f>G$8*'Basic Information'!$C71</f>
        <v>269404.69500000001</v>
      </c>
      <c r="H28" s="18">
        <f>SUM(D28:G28)</f>
        <v>913978.96166666667</v>
      </c>
      <c r="I28" s="18"/>
      <c r="J28" s="18">
        <f>J$8*'Basic Information'!$C71</f>
        <v>248238.78975</v>
      </c>
    </row>
    <row r="29" spans="2:10" x14ac:dyDescent="0.2">
      <c r="C29" s="17" t="str">
        <f>'Basic Information'!B72</f>
        <v>Sugar</v>
      </c>
      <c r="D29" s="18">
        <f>D$8*'Basic Information'!$C72</f>
        <v>17018.888888888891</v>
      </c>
      <c r="E29" s="18">
        <f>E$8*'Basic Information'!$C72</f>
        <v>17869.833333333332</v>
      </c>
      <c r="F29" s="18">
        <f>F$8*'Basic Information'!$C72</f>
        <v>18825.8</v>
      </c>
      <c r="G29" s="18">
        <f>G$8*'Basic Information'!$C72</f>
        <v>22450.391250000001</v>
      </c>
      <c r="H29" s="18">
        <f>SUM(D29:G29)</f>
        <v>76164.913472222222</v>
      </c>
      <c r="I29" s="18"/>
      <c r="J29" s="18">
        <f>J$8*'Basic Information'!$C72</f>
        <v>20686.565812500001</v>
      </c>
    </row>
    <row r="30" spans="2:10" x14ac:dyDescent="0.2">
      <c r="C30" s="17" t="str">
        <f>'Basic Information'!B73</f>
        <v>Milk</v>
      </c>
      <c r="D30" s="18">
        <f>D$8*'Basic Information'!$C73</f>
        <v>17018.888888888891</v>
      </c>
      <c r="E30" s="18">
        <f>E$8*'Basic Information'!$C73</f>
        <v>17869.833333333332</v>
      </c>
      <c r="F30" s="18">
        <f>F$8*'Basic Information'!$C73</f>
        <v>18825.8</v>
      </c>
      <c r="G30" s="18">
        <f>G$8*'Basic Information'!$C73</f>
        <v>22450.391250000001</v>
      </c>
      <c r="H30" s="18">
        <f>SUM(D30:G30)</f>
        <v>76164.913472222222</v>
      </c>
      <c r="I30" s="18"/>
      <c r="J30" s="18">
        <f>J$8*'Basic Information'!$C73</f>
        <v>20686.565812500001</v>
      </c>
    </row>
    <row r="31" spans="2:10" x14ac:dyDescent="0.2">
      <c r="C31" s="17" t="str">
        <f>'Basic Information'!B74</f>
        <v>Shortening</v>
      </c>
      <c r="D31" s="18">
        <f>D$8*'Basic Information'!$C74</f>
        <v>17018.888888888891</v>
      </c>
      <c r="E31" s="18">
        <f>E$8*'Basic Information'!$C74</f>
        <v>17869.833333333332</v>
      </c>
      <c r="F31" s="18">
        <f>F$8*'Basic Information'!$C74</f>
        <v>18825.8</v>
      </c>
      <c r="G31" s="18">
        <f>G$8*'Basic Information'!$C74</f>
        <v>22450.391250000001</v>
      </c>
      <c r="H31" s="18">
        <f>SUM(D31:G31)</f>
        <v>76164.913472222222</v>
      </c>
      <c r="I31" s="18"/>
      <c r="J31" s="18">
        <f>J$8*'Basic Information'!$C74</f>
        <v>20686.565812500001</v>
      </c>
    </row>
    <row r="32" spans="2:10" x14ac:dyDescent="0.2">
      <c r="C32" s="17" t="str">
        <f>'Basic Information'!B75</f>
        <v>Baking Packet</v>
      </c>
      <c r="D32" s="18">
        <f>D$8*'Basic Information'!$C75</f>
        <v>68075.555555555562</v>
      </c>
      <c r="E32" s="18">
        <f>E$8*'Basic Information'!$C75</f>
        <v>71479.333333333328</v>
      </c>
      <c r="F32" s="18">
        <f>F$8*'Basic Information'!$C75</f>
        <v>75303.199999999997</v>
      </c>
      <c r="G32" s="18">
        <f>G$8*'Basic Information'!$C75</f>
        <v>89801.565000000002</v>
      </c>
      <c r="H32" s="18">
        <f>SUM(D32:G32)</f>
        <v>304659.65388888889</v>
      </c>
      <c r="I32" s="18"/>
      <c r="J32" s="18">
        <f>J$8*'Basic Information'!$C75</f>
        <v>82746.263250000004</v>
      </c>
    </row>
    <row r="33" spans="1:11" x14ac:dyDescent="0.2">
      <c r="B33" s="17" t="s">
        <v>33</v>
      </c>
      <c r="D33" s="18"/>
      <c r="E33" s="18"/>
      <c r="F33" s="18"/>
      <c r="G33" s="18"/>
      <c r="H33" s="18"/>
      <c r="I33" s="18"/>
      <c r="J33" s="18"/>
    </row>
    <row r="34" spans="1:11" x14ac:dyDescent="0.2">
      <c r="C34" s="17" t="str">
        <f>C12</f>
        <v>Flour</v>
      </c>
      <c r="D34" s="18">
        <f>D12+D20+D28</f>
        <v>248275.55555555556</v>
      </c>
      <c r="E34" s="18">
        <f>E12+E20+E28</f>
        <v>260689.33333333331</v>
      </c>
      <c r="F34" s="18">
        <f>F12+F20+F28</f>
        <v>274635.19999999995</v>
      </c>
      <c r="G34" s="18">
        <f>G12+G20+G28</f>
        <v>327511.59000000003</v>
      </c>
      <c r="H34" s="18">
        <f t="shared" ref="H34:H43" si="2">SUM(D34:G34)</f>
        <v>1111111.6788888888</v>
      </c>
      <c r="I34" s="18"/>
      <c r="J34" s="18">
        <f>J12+J20+J28</f>
        <v>301780.48950000003</v>
      </c>
    </row>
    <row r="35" spans="1:11" x14ac:dyDescent="0.2">
      <c r="C35" s="17" t="str">
        <f t="shared" ref="C35:C40" si="3">C13</f>
        <v>Margarine</v>
      </c>
      <c r="D35" s="18">
        <f>D13+D21</f>
        <v>48053.333333333336</v>
      </c>
      <c r="E35" s="18">
        <f>E13+E21</f>
        <v>50456</v>
      </c>
      <c r="F35" s="18">
        <f>F13+F21</f>
        <v>53155.200000000004</v>
      </c>
      <c r="G35" s="18">
        <f>G13+G21</f>
        <v>63389.340000000004</v>
      </c>
      <c r="H35" s="18">
        <f t="shared" si="2"/>
        <v>215053.87333333335</v>
      </c>
      <c r="I35" s="18"/>
      <c r="J35" s="18">
        <f>J13+J21</f>
        <v>58409.127000000008</v>
      </c>
    </row>
    <row r="36" spans="1:11" x14ac:dyDescent="0.2">
      <c r="C36" s="17" t="str">
        <f t="shared" si="3"/>
        <v>Sugar</v>
      </c>
      <c r="D36" s="18">
        <f>+D14+D22+D29</f>
        <v>87096.666666666672</v>
      </c>
      <c r="E36" s="18">
        <f>+E14+E22+E29</f>
        <v>91451.499999999985</v>
      </c>
      <c r="F36" s="18">
        <f>+F14+F22+F29</f>
        <v>96343.8</v>
      </c>
      <c r="G36" s="18">
        <f>+G14+G22+G29</f>
        <v>114893.17875000001</v>
      </c>
      <c r="H36" s="18">
        <f t="shared" si="2"/>
        <v>389785.1454166667</v>
      </c>
      <c r="I36" s="18"/>
      <c r="J36" s="18">
        <f>+J14+J22+J29</f>
        <v>105866.54268750001</v>
      </c>
    </row>
    <row r="37" spans="1:11" x14ac:dyDescent="0.2">
      <c r="C37" s="17" t="str">
        <f t="shared" si="3"/>
        <v>Eggs</v>
      </c>
      <c r="D37" s="18">
        <f>D15+D23</f>
        <v>176195.55555555556</v>
      </c>
      <c r="E37" s="18">
        <f>E15+E23</f>
        <v>185005.33333333331</v>
      </c>
      <c r="F37" s="18">
        <f>F15+F23</f>
        <v>194902.40000000002</v>
      </c>
      <c r="G37" s="18">
        <f>G15+G23</f>
        <v>232427.58000000002</v>
      </c>
      <c r="H37" s="18">
        <f t="shared" si="2"/>
        <v>788530.86888888897</v>
      </c>
      <c r="I37" s="18"/>
      <c r="J37" s="18">
        <f>J15+J23</f>
        <v>214166.799</v>
      </c>
    </row>
    <row r="38" spans="1:11" x14ac:dyDescent="0.2">
      <c r="C38" s="17" t="str">
        <f t="shared" si="3"/>
        <v>Milk</v>
      </c>
      <c r="D38" s="18">
        <f>D16+D30</f>
        <v>20622.888888888891</v>
      </c>
      <c r="E38" s="18">
        <f>E16+E30</f>
        <v>21654.033333333333</v>
      </c>
      <c r="F38" s="18">
        <f>F16+F30</f>
        <v>22812.44</v>
      </c>
      <c r="G38" s="18">
        <f>G16+G30</f>
        <v>27204.59175</v>
      </c>
      <c r="H38" s="18">
        <f t="shared" si="2"/>
        <v>92293.953972222225</v>
      </c>
      <c r="I38" s="18"/>
      <c r="J38" s="18">
        <f>J16+J30</f>
        <v>25067.250337500001</v>
      </c>
    </row>
    <row r="39" spans="1:11" x14ac:dyDescent="0.2">
      <c r="C39" s="17" t="str">
        <f t="shared" si="3"/>
        <v>Mini Chips</v>
      </c>
      <c r="D39" s="18">
        <f>D17</f>
        <v>36040</v>
      </c>
      <c r="E39" s="18">
        <f>E17</f>
        <v>37842</v>
      </c>
      <c r="F39" s="18">
        <f>F17</f>
        <v>39866.400000000001</v>
      </c>
      <c r="G39" s="18">
        <f>G17</f>
        <v>47542.004999999997</v>
      </c>
      <c r="H39" s="18">
        <f t="shared" si="2"/>
        <v>161290.405</v>
      </c>
      <c r="I39" s="18"/>
      <c r="J39" s="18">
        <f>J17</f>
        <v>43806.845249999998</v>
      </c>
    </row>
    <row r="40" spans="1:11" x14ac:dyDescent="0.2">
      <c r="C40" s="17" t="str">
        <f t="shared" si="3"/>
        <v>Baking Packet</v>
      </c>
      <c r="D40" s="18">
        <f>D18+D26+D32</f>
        <v>156173.33333333334</v>
      </c>
      <c r="E40" s="18">
        <f>E18+E26+E32</f>
        <v>163982</v>
      </c>
      <c r="F40" s="18">
        <f>F18+F26+F32</f>
        <v>172754.40000000002</v>
      </c>
      <c r="G40" s="18">
        <f>G18+G26+G32</f>
        <v>206015.35500000001</v>
      </c>
      <c r="H40" s="18">
        <f t="shared" si="2"/>
        <v>698925.08833333338</v>
      </c>
      <c r="I40" s="18"/>
      <c r="J40" s="18">
        <f>J18+J26+J32</f>
        <v>189829.66275000002</v>
      </c>
    </row>
    <row r="41" spans="1:11" x14ac:dyDescent="0.2">
      <c r="C41" s="17" t="str">
        <f>C24</f>
        <v>Cocoa</v>
      </c>
      <c r="D41" s="18">
        <f t="shared" ref="D41:G42" si="4">+D24</f>
        <v>13014.444444444445</v>
      </c>
      <c r="E41" s="18">
        <f t="shared" si="4"/>
        <v>13665.166666666666</v>
      </c>
      <c r="F41" s="18">
        <f t="shared" si="4"/>
        <v>14396.2</v>
      </c>
      <c r="G41" s="18">
        <f t="shared" si="4"/>
        <v>17167.946250000001</v>
      </c>
      <c r="H41" s="18">
        <f t="shared" si="2"/>
        <v>58243.757361111107</v>
      </c>
      <c r="I41" s="18"/>
      <c r="J41" s="18">
        <f>+J24</f>
        <v>15819.138562500002</v>
      </c>
    </row>
    <row r="42" spans="1:11" x14ac:dyDescent="0.2">
      <c r="C42" s="17" t="str">
        <f>C25</f>
        <v>PB chips</v>
      </c>
      <c r="D42" s="18">
        <f t="shared" si="4"/>
        <v>52057.777777777781</v>
      </c>
      <c r="E42" s="18">
        <f t="shared" si="4"/>
        <v>54660.666666666664</v>
      </c>
      <c r="F42" s="18">
        <f t="shared" si="4"/>
        <v>57584.800000000003</v>
      </c>
      <c r="G42" s="18">
        <f t="shared" si="4"/>
        <v>68671.785000000003</v>
      </c>
      <c r="H42" s="18">
        <f t="shared" si="2"/>
        <v>232975.02944444443</v>
      </c>
      <c r="I42" s="18"/>
      <c r="J42" s="18">
        <f>+J25</f>
        <v>63276.554250000008</v>
      </c>
    </row>
    <row r="43" spans="1:11" x14ac:dyDescent="0.2">
      <c r="C43" s="17" t="str">
        <f>C31</f>
        <v>Shortening</v>
      </c>
      <c r="D43" s="18">
        <f>+D31</f>
        <v>17018.888888888891</v>
      </c>
      <c r="E43" s="18">
        <f>+E31</f>
        <v>17869.833333333332</v>
      </c>
      <c r="F43" s="18">
        <f>+F31</f>
        <v>18825.8</v>
      </c>
      <c r="G43" s="18">
        <f>+G31</f>
        <v>22450.391250000001</v>
      </c>
      <c r="H43" s="18">
        <f t="shared" si="2"/>
        <v>76164.913472222222</v>
      </c>
      <c r="I43" s="18"/>
      <c r="J43" s="18">
        <f>+J31</f>
        <v>20686.565812500001</v>
      </c>
    </row>
    <row r="44" spans="1:11" x14ac:dyDescent="0.2">
      <c r="D44" s="18"/>
      <c r="E44" s="18"/>
      <c r="F44" s="18"/>
      <c r="G44" s="18"/>
      <c r="H44" s="18"/>
      <c r="I44" s="18"/>
      <c r="J44" s="18"/>
    </row>
    <row r="45" spans="1:11" x14ac:dyDescent="0.2">
      <c r="A45" s="40" t="s">
        <v>10</v>
      </c>
    </row>
    <row r="46" spans="1:11" x14ac:dyDescent="0.2">
      <c r="C46" s="17" t="str">
        <f>C34</f>
        <v>Flour</v>
      </c>
      <c r="D46" s="34">
        <f>E34*'Basic Information'!$D$43</f>
        <v>39103.399999999994</v>
      </c>
      <c r="E46" s="34">
        <f>F34*'Basic Information'!$D$43</f>
        <v>41195.279999999992</v>
      </c>
      <c r="F46" s="34">
        <f>G34*'Basic Information'!$D$43</f>
        <v>49126.738499999999</v>
      </c>
      <c r="G46" s="34">
        <f>J34*'Basic Information'!$D$43</f>
        <v>45267.073425000002</v>
      </c>
      <c r="H46" s="34">
        <f>G46</f>
        <v>45267.073425000002</v>
      </c>
      <c r="I46" s="34"/>
      <c r="J46" s="17">
        <v>0.15</v>
      </c>
      <c r="K46" s="110">
        <f t="shared" ref="K46:K55" si="5">H46*J46</f>
        <v>6790.0610137499998</v>
      </c>
    </row>
    <row r="47" spans="1:11" x14ac:dyDescent="0.2">
      <c r="C47" s="17" t="str">
        <f t="shared" ref="C47:C55" si="6">C35</f>
        <v>Margarine</v>
      </c>
      <c r="D47" s="34">
        <f>E35*'Basic Information'!$D$43</f>
        <v>7568.4</v>
      </c>
      <c r="E47" s="34">
        <f>F35*'Basic Information'!$D$43</f>
        <v>7973.2800000000007</v>
      </c>
      <c r="F47" s="34">
        <f>G35*'Basic Information'!$D$43</f>
        <v>9508.4009999999998</v>
      </c>
      <c r="G47" s="34">
        <f>J35*'Basic Information'!$D$43</f>
        <v>8761.3690500000012</v>
      </c>
      <c r="H47" s="34">
        <f t="shared" ref="H47:H55" si="7">G47</f>
        <v>8761.3690500000012</v>
      </c>
      <c r="I47" s="34"/>
      <c r="J47" s="17">
        <v>0.25</v>
      </c>
      <c r="K47" s="110">
        <f t="shared" si="5"/>
        <v>2190.3422625000003</v>
      </c>
    </row>
    <row r="48" spans="1:11" x14ac:dyDescent="0.2">
      <c r="C48" s="17" t="str">
        <f t="shared" si="6"/>
        <v>Sugar</v>
      </c>
      <c r="D48" s="34">
        <f>E36*'Basic Information'!$D$43</f>
        <v>13717.724999999997</v>
      </c>
      <c r="E48" s="34">
        <f>F36*'Basic Information'!$D$43</f>
        <v>14451.57</v>
      </c>
      <c r="F48" s="34">
        <f>G36*'Basic Information'!$D$43</f>
        <v>17233.976812500001</v>
      </c>
      <c r="G48" s="34">
        <f>J36*'Basic Information'!$D$43</f>
        <v>15879.981403125001</v>
      </c>
      <c r="H48" s="34">
        <f t="shared" si="7"/>
        <v>15879.981403125001</v>
      </c>
      <c r="I48" s="34"/>
      <c r="J48" s="17">
        <v>0.2</v>
      </c>
      <c r="K48" s="110">
        <f t="shared" si="5"/>
        <v>3175.9962806250005</v>
      </c>
    </row>
    <row r="49" spans="1:11" x14ac:dyDescent="0.2">
      <c r="C49" s="17" t="str">
        <f t="shared" si="6"/>
        <v>Eggs</v>
      </c>
      <c r="D49" s="34">
        <f>E37*'Basic Information'!$D$43</f>
        <v>27750.799999999996</v>
      </c>
      <c r="E49" s="34">
        <f>F37*'Basic Information'!$D$43</f>
        <v>29235.360000000004</v>
      </c>
      <c r="F49" s="34">
        <f>G37*'Basic Information'!$D$43</f>
        <v>34864.137000000002</v>
      </c>
      <c r="G49" s="34">
        <f>J37*'Basic Information'!$D$43</f>
        <v>32125.019849999997</v>
      </c>
      <c r="H49" s="34">
        <f t="shared" si="7"/>
        <v>32125.019849999997</v>
      </c>
      <c r="I49" s="34"/>
      <c r="J49" s="17">
        <v>0.05</v>
      </c>
      <c r="K49" s="110">
        <f t="shared" si="5"/>
        <v>1606.2509924999999</v>
      </c>
    </row>
    <row r="50" spans="1:11" x14ac:dyDescent="0.2">
      <c r="C50" s="17" t="str">
        <f t="shared" si="6"/>
        <v>Milk</v>
      </c>
      <c r="D50" s="34">
        <f>E38*'Basic Information'!$D$43</f>
        <v>3248.105</v>
      </c>
      <c r="E50" s="34">
        <f>F38*'Basic Information'!$D$43</f>
        <v>3421.8659999999995</v>
      </c>
      <c r="F50" s="34">
        <f>G38*'Basic Information'!$D$43</f>
        <v>4080.6887624999999</v>
      </c>
      <c r="G50" s="34">
        <f>J38*'Basic Information'!$D$43</f>
        <v>3760.0875506249999</v>
      </c>
      <c r="H50" s="34">
        <f t="shared" si="7"/>
        <v>3760.0875506249999</v>
      </c>
      <c r="I50" s="34"/>
      <c r="J50" s="17">
        <v>1.25</v>
      </c>
      <c r="K50" s="110">
        <f t="shared" si="5"/>
        <v>4700.1094382812498</v>
      </c>
    </row>
    <row r="51" spans="1:11" x14ac:dyDescent="0.2">
      <c r="C51" s="17" t="str">
        <f t="shared" si="6"/>
        <v>Mini Chips</v>
      </c>
      <c r="D51" s="34">
        <f>E39*'Basic Information'!$D$43</f>
        <v>5676.3</v>
      </c>
      <c r="E51" s="34">
        <f>F39*'Basic Information'!$D$43</f>
        <v>5979.96</v>
      </c>
      <c r="F51" s="34">
        <f>G39*'Basic Information'!$D$43</f>
        <v>7131.3007499999994</v>
      </c>
      <c r="G51" s="34">
        <f>J39*'Basic Information'!$D$43</f>
        <v>6571.0267875</v>
      </c>
      <c r="H51" s="34">
        <f t="shared" si="7"/>
        <v>6571.0267875</v>
      </c>
      <c r="I51" s="34"/>
      <c r="J51" s="17">
        <v>0.75</v>
      </c>
      <c r="K51" s="110">
        <f t="shared" si="5"/>
        <v>4928.2700906250002</v>
      </c>
    </row>
    <row r="52" spans="1:11" x14ac:dyDescent="0.2">
      <c r="C52" s="17" t="str">
        <f t="shared" si="6"/>
        <v>Baking Packet</v>
      </c>
      <c r="D52" s="34">
        <f>E40*'Basic Information'!$D$43</f>
        <v>24597.3</v>
      </c>
      <c r="E52" s="34">
        <f>F40*'Basic Information'!$D$43</f>
        <v>25913.160000000003</v>
      </c>
      <c r="F52" s="34">
        <f>G40*'Basic Information'!$D$43</f>
        <v>30902.303250000001</v>
      </c>
      <c r="G52" s="34">
        <f>J40*'Basic Information'!$D$43</f>
        <v>28474.449412500002</v>
      </c>
      <c r="H52" s="34">
        <f t="shared" si="7"/>
        <v>28474.449412500002</v>
      </c>
      <c r="I52" s="34"/>
      <c r="J52" s="17">
        <v>0.1</v>
      </c>
      <c r="K52" s="110">
        <f t="shared" si="5"/>
        <v>2847.4449412500003</v>
      </c>
    </row>
    <row r="53" spans="1:11" x14ac:dyDescent="0.2">
      <c r="C53" s="17" t="str">
        <f t="shared" si="6"/>
        <v>Cocoa</v>
      </c>
      <c r="D53" s="34">
        <f>E41*'Basic Information'!$D$43</f>
        <v>2049.7749999999996</v>
      </c>
      <c r="E53" s="34">
        <f>F41*'Basic Information'!$D$43</f>
        <v>2159.4299999999998</v>
      </c>
      <c r="F53" s="34">
        <f>G41*'Basic Information'!$D$43</f>
        <v>2575.1919375000002</v>
      </c>
      <c r="G53" s="34">
        <f>J41*'Basic Information'!$D$43</f>
        <v>2372.8707843750003</v>
      </c>
      <c r="H53" s="34">
        <f t="shared" si="7"/>
        <v>2372.8707843750003</v>
      </c>
      <c r="I53" s="34"/>
      <c r="J53" s="17">
        <v>1.5</v>
      </c>
      <c r="K53" s="110">
        <f t="shared" si="5"/>
        <v>3559.3061765625007</v>
      </c>
    </row>
    <row r="54" spans="1:11" x14ac:dyDescent="0.2">
      <c r="C54" s="17" t="str">
        <f t="shared" si="6"/>
        <v>PB chips</v>
      </c>
      <c r="D54" s="34">
        <f>E42*'Basic Information'!$D$43</f>
        <v>8199.0999999999985</v>
      </c>
      <c r="E54" s="34">
        <f>F42*'Basic Information'!$D$43</f>
        <v>8637.7199999999993</v>
      </c>
      <c r="F54" s="34">
        <f>G42*'Basic Information'!$D$43</f>
        <v>10300.767750000001</v>
      </c>
      <c r="G54" s="34">
        <f>J42*'Basic Information'!$D$43</f>
        <v>9491.4831375000012</v>
      </c>
      <c r="H54" s="34">
        <f t="shared" si="7"/>
        <v>9491.4831375000012</v>
      </c>
      <c r="I54" s="34"/>
      <c r="J54" s="17">
        <v>0.75</v>
      </c>
      <c r="K54" s="110">
        <f t="shared" si="5"/>
        <v>7118.6123531250014</v>
      </c>
    </row>
    <row r="55" spans="1:11" x14ac:dyDescent="0.2">
      <c r="C55" s="17" t="str">
        <f t="shared" si="6"/>
        <v>Shortening</v>
      </c>
      <c r="D55" s="44">
        <f>E43*'Basic Information'!$D$43</f>
        <v>2680.4749999999999</v>
      </c>
      <c r="E55" s="44">
        <f>F43*'Basic Information'!$D$43</f>
        <v>2823.87</v>
      </c>
      <c r="F55" s="44">
        <f>G43*'Basic Information'!$D$43</f>
        <v>3367.5586874999999</v>
      </c>
      <c r="G55" s="44">
        <f>J43*'Basic Information'!$D$43</f>
        <v>3102.984871875</v>
      </c>
      <c r="H55" s="44">
        <f t="shared" si="7"/>
        <v>3102.984871875</v>
      </c>
      <c r="I55" s="34"/>
      <c r="J55" s="17">
        <v>0.5</v>
      </c>
      <c r="K55" s="110">
        <f t="shared" si="5"/>
        <v>1551.4924359375</v>
      </c>
    </row>
    <row r="56" spans="1:11" x14ac:dyDescent="0.2">
      <c r="D56" s="34"/>
      <c r="E56" s="34"/>
      <c r="F56" s="34"/>
      <c r="G56" s="34"/>
      <c r="H56" s="34"/>
      <c r="I56" s="34"/>
    </row>
    <row r="57" spans="1:11" x14ac:dyDescent="0.2">
      <c r="A57" s="40" t="s">
        <v>21</v>
      </c>
    </row>
    <row r="58" spans="1:11" x14ac:dyDescent="0.2">
      <c r="C58" s="17" t="str">
        <f>C46</f>
        <v>Flour</v>
      </c>
      <c r="D58" s="18">
        <f>D34+D46</f>
        <v>287378.95555555553</v>
      </c>
      <c r="E58" s="18">
        <f>E34+E46</f>
        <v>301884.61333333328</v>
      </c>
      <c r="F58" s="18">
        <f>F34+F46</f>
        <v>323761.93849999993</v>
      </c>
      <c r="G58" s="18">
        <f>G34+G46</f>
        <v>372778.66342500004</v>
      </c>
      <c r="H58" s="18">
        <f>H34+H46</f>
        <v>1156378.7523138889</v>
      </c>
      <c r="I58" s="18"/>
    </row>
    <row r="59" spans="1:11" x14ac:dyDescent="0.2">
      <c r="C59" s="17" t="str">
        <f t="shared" ref="C59:C67" si="8">C47</f>
        <v>Margarine</v>
      </c>
      <c r="D59" s="18">
        <f t="shared" ref="D59:G67" si="9">D35+D47</f>
        <v>55621.733333333337</v>
      </c>
      <c r="E59" s="18">
        <f t="shared" si="9"/>
        <v>58429.279999999999</v>
      </c>
      <c r="F59" s="18">
        <f t="shared" si="9"/>
        <v>62663.601000000002</v>
      </c>
      <c r="G59" s="18">
        <f t="shared" si="9"/>
        <v>72150.709050000005</v>
      </c>
      <c r="H59" s="18">
        <f t="shared" ref="H59:H66" si="10">H35+H47</f>
        <v>223815.24238333336</v>
      </c>
      <c r="I59" s="18"/>
    </row>
    <row r="60" spans="1:11" x14ac:dyDescent="0.2">
      <c r="C60" s="17" t="str">
        <f t="shared" si="8"/>
        <v>Sugar</v>
      </c>
      <c r="D60" s="18">
        <f t="shared" si="9"/>
        <v>100814.39166666666</v>
      </c>
      <c r="E60" s="18">
        <f t="shared" si="9"/>
        <v>105903.06999999998</v>
      </c>
      <c r="F60" s="18">
        <f t="shared" si="9"/>
        <v>113577.7768125</v>
      </c>
      <c r="G60" s="18">
        <f t="shared" si="9"/>
        <v>130773.16015312501</v>
      </c>
      <c r="H60" s="18">
        <f t="shared" si="10"/>
        <v>405665.12681979168</v>
      </c>
      <c r="I60" s="18"/>
    </row>
    <row r="61" spans="1:11" x14ac:dyDescent="0.2">
      <c r="C61" s="17" t="str">
        <f t="shared" si="8"/>
        <v>Eggs</v>
      </c>
      <c r="D61" s="18">
        <f t="shared" si="9"/>
        <v>203946.35555555555</v>
      </c>
      <c r="E61" s="18">
        <f t="shared" si="9"/>
        <v>214240.69333333333</v>
      </c>
      <c r="F61" s="18">
        <f t="shared" si="9"/>
        <v>229766.53700000001</v>
      </c>
      <c r="G61" s="18">
        <f t="shared" si="9"/>
        <v>264552.59985</v>
      </c>
      <c r="H61" s="18">
        <f t="shared" si="10"/>
        <v>820655.88873888901</v>
      </c>
      <c r="I61" s="18"/>
    </row>
    <row r="62" spans="1:11" x14ac:dyDescent="0.2">
      <c r="C62" s="17" t="str">
        <f t="shared" si="8"/>
        <v>Milk</v>
      </c>
      <c r="D62" s="18">
        <f t="shared" si="9"/>
        <v>23870.99388888889</v>
      </c>
      <c r="E62" s="18">
        <f t="shared" si="9"/>
        <v>25075.899333333331</v>
      </c>
      <c r="F62" s="18">
        <f t="shared" si="9"/>
        <v>26893.128762499997</v>
      </c>
      <c r="G62" s="18">
        <f t="shared" si="9"/>
        <v>30964.679300625001</v>
      </c>
      <c r="H62" s="18">
        <f t="shared" si="10"/>
        <v>96054.041522847227</v>
      </c>
      <c r="I62" s="18"/>
    </row>
    <row r="63" spans="1:11" x14ac:dyDescent="0.2">
      <c r="C63" s="17" t="str">
        <f t="shared" si="8"/>
        <v>Mini Chips</v>
      </c>
      <c r="D63" s="18">
        <f t="shared" si="9"/>
        <v>41716.300000000003</v>
      </c>
      <c r="E63" s="18">
        <f t="shared" si="9"/>
        <v>43821.96</v>
      </c>
      <c r="F63" s="18">
        <f t="shared" si="9"/>
        <v>46997.700750000004</v>
      </c>
      <c r="G63" s="18">
        <f t="shared" si="9"/>
        <v>54113.031787499996</v>
      </c>
      <c r="H63" s="18">
        <f t="shared" si="10"/>
        <v>167861.43178750001</v>
      </c>
      <c r="I63" s="18"/>
    </row>
    <row r="64" spans="1:11" x14ac:dyDescent="0.2">
      <c r="C64" s="17" t="str">
        <f t="shared" si="8"/>
        <v>Baking Packet</v>
      </c>
      <c r="D64" s="18">
        <f t="shared" si="9"/>
        <v>180770.63333333333</v>
      </c>
      <c r="E64" s="18">
        <f t="shared" si="9"/>
        <v>189895.16</v>
      </c>
      <c r="F64" s="18">
        <f t="shared" si="9"/>
        <v>203656.70325000002</v>
      </c>
      <c r="G64" s="18">
        <f t="shared" si="9"/>
        <v>234489.8044125</v>
      </c>
      <c r="H64" s="18">
        <f t="shared" si="10"/>
        <v>727399.5377458334</v>
      </c>
      <c r="I64" s="18"/>
    </row>
    <row r="65" spans="1:9" x14ac:dyDescent="0.2">
      <c r="C65" s="17" t="str">
        <f t="shared" si="8"/>
        <v>Cocoa</v>
      </c>
      <c r="D65" s="18">
        <f t="shared" si="9"/>
        <v>15064.219444444445</v>
      </c>
      <c r="E65" s="18">
        <f t="shared" si="9"/>
        <v>15824.596666666666</v>
      </c>
      <c r="F65" s="18">
        <f t="shared" si="9"/>
        <v>16971.3919375</v>
      </c>
      <c r="G65" s="18">
        <f t="shared" si="9"/>
        <v>19540.817034375003</v>
      </c>
      <c r="H65" s="18">
        <f t="shared" si="10"/>
        <v>60616.628145486109</v>
      </c>
      <c r="I65" s="18"/>
    </row>
    <row r="66" spans="1:9" x14ac:dyDescent="0.2">
      <c r="C66" s="17" t="str">
        <f t="shared" si="8"/>
        <v>PB chips</v>
      </c>
      <c r="D66" s="18">
        <f t="shared" si="9"/>
        <v>60256.87777777778</v>
      </c>
      <c r="E66" s="18">
        <f t="shared" si="9"/>
        <v>63298.386666666665</v>
      </c>
      <c r="F66" s="18">
        <f t="shared" si="9"/>
        <v>67885.567750000002</v>
      </c>
      <c r="G66" s="18">
        <f t="shared" si="9"/>
        <v>78163.26813750001</v>
      </c>
      <c r="H66" s="18">
        <f t="shared" si="10"/>
        <v>242466.51258194444</v>
      </c>
      <c r="I66" s="18"/>
    </row>
    <row r="67" spans="1:9" x14ac:dyDescent="0.2">
      <c r="C67" s="17" t="str">
        <f t="shared" si="8"/>
        <v>Shortening</v>
      </c>
      <c r="D67" s="18">
        <f t="shared" si="9"/>
        <v>19699.363888888889</v>
      </c>
      <c r="E67" s="18">
        <f t="shared" si="9"/>
        <v>20693.703333333331</v>
      </c>
      <c r="F67" s="18">
        <f t="shared" si="9"/>
        <v>22193.3586875</v>
      </c>
      <c r="G67" s="18">
        <f t="shared" si="9"/>
        <v>25553.376121875001</v>
      </c>
      <c r="H67" s="18">
        <f>H43+H55</f>
        <v>79267.898344097222</v>
      </c>
      <c r="I67" s="18"/>
    </row>
    <row r="68" spans="1:9" x14ac:dyDescent="0.2">
      <c r="D68" s="18"/>
      <c r="E68" s="18"/>
      <c r="F68" s="18"/>
      <c r="G68" s="18"/>
      <c r="H68" s="18"/>
      <c r="I68" s="18"/>
    </row>
    <row r="69" spans="1:9" x14ac:dyDescent="0.2">
      <c r="A69" s="40" t="s">
        <v>12</v>
      </c>
    </row>
    <row r="70" spans="1:9" x14ac:dyDescent="0.2">
      <c r="C70" s="17" t="str">
        <f t="shared" ref="C70:C79" si="11">C58</f>
        <v>Flour</v>
      </c>
      <c r="D70" s="45">
        <f>-D34*'Basic Information'!$D$43</f>
        <v>-37241.333333333336</v>
      </c>
      <c r="E70" s="45">
        <f>-D46</f>
        <v>-39103.399999999994</v>
      </c>
      <c r="F70" s="45">
        <f>-E46</f>
        <v>-41195.279999999992</v>
      </c>
      <c r="G70" s="45">
        <f>-F46</f>
        <v>-49126.738499999999</v>
      </c>
      <c r="H70" s="45">
        <f>D70</f>
        <v>-37241.333333333336</v>
      </c>
      <c r="I70" s="18"/>
    </row>
    <row r="71" spans="1:9" x14ac:dyDescent="0.2">
      <c r="C71" s="17" t="str">
        <f t="shared" si="11"/>
        <v>Margarine</v>
      </c>
      <c r="D71" s="45">
        <f>-D35*'Basic Information'!$D$43</f>
        <v>-7208</v>
      </c>
      <c r="E71" s="45">
        <f t="shared" ref="E71:G79" si="12">-D47</f>
        <v>-7568.4</v>
      </c>
      <c r="F71" s="45">
        <f t="shared" si="12"/>
        <v>-7973.2800000000007</v>
      </c>
      <c r="G71" s="45">
        <f t="shared" si="12"/>
        <v>-9508.4009999999998</v>
      </c>
      <c r="H71" s="45">
        <f t="shared" ref="H71:H79" si="13">D71</f>
        <v>-7208</v>
      </c>
      <c r="I71" s="18"/>
    </row>
    <row r="72" spans="1:9" x14ac:dyDescent="0.2">
      <c r="C72" s="17" t="str">
        <f t="shared" si="11"/>
        <v>Sugar</v>
      </c>
      <c r="D72" s="45">
        <f>-D36*'Basic Information'!$D$43</f>
        <v>-13064.5</v>
      </c>
      <c r="E72" s="45">
        <f t="shared" si="12"/>
        <v>-13717.724999999997</v>
      </c>
      <c r="F72" s="45">
        <f t="shared" si="12"/>
        <v>-14451.57</v>
      </c>
      <c r="G72" s="45">
        <f t="shared" si="12"/>
        <v>-17233.976812500001</v>
      </c>
      <c r="H72" s="45">
        <f t="shared" si="13"/>
        <v>-13064.5</v>
      </c>
      <c r="I72" s="18"/>
    </row>
    <row r="73" spans="1:9" x14ac:dyDescent="0.2">
      <c r="C73" s="17" t="str">
        <f t="shared" si="11"/>
        <v>Eggs</v>
      </c>
      <c r="D73" s="45">
        <f>-D37*'Basic Information'!$D$43</f>
        <v>-26429.333333333332</v>
      </c>
      <c r="E73" s="45">
        <f t="shared" si="12"/>
        <v>-27750.799999999996</v>
      </c>
      <c r="F73" s="45">
        <f t="shared" si="12"/>
        <v>-29235.360000000004</v>
      </c>
      <c r="G73" s="45">
        <f t="shared" si="12"/>
        <v>-34864.137000000002</v>
      </c>
      <c r="H73" s="45">
        <f t="shared" si="13"/>
        <v>-26429.333333333332</v>
      </c>
      <c r="I73" s="18"/>
    </row>
    <row r="74" spans="1:9" x14ac:dyDescent="0.2">
      <c r="C74" s="17" t="str">
        <f t="shared" si="11"/>
        <v>Milk</v>
      </c>
      <c r="D74" s="45">
        <f>-D38*'Basic Information'!$D$43</f>
        <v>-3093.4333333333334</v>
      </c>
      <c r="E74" s="45">
        <f t="shared" si="12"/>
        <v>-3248.105</v>
      </c>
      <c r="F74" s="45">
        <f t="shared" si="12"/>
        <v>-3421.8659999999995</v>
      </c>
      <c r="G74" s="45">
        <f t="shared" si="12"/>
        <v>-4080.6887624999999</v>
      </c>
      <c r="H74" s="45">
        <f t="shared" si="13"/>
        <v>-3093.4333333333334</v>
      </c>
      <c r="I74" s="18"/>
    </row>
    <row r="75" spans="1:9" x14ac:dyDescent="0.2">
      <c r="C75" s="17" t="str">
        <f t="shared" si="11"/>
        <v>Mini Chips</v>
      </c>
      <c r="D75" s="45">
        <f>-D39*'Basic Information'!$D$43</f>
        <v>-5406</v>
      </c>
      <c r="E75" s="45">
        <f t="shared" si="12"/>
        <v>-5676.3</v>
      </c>
      <c r="F75" s="45">
        <f t="shared" si="12"/>
        <v>-5979.96</v>
      </c>
      <c r="G75" s="45">
        <f t="shared" si="12"/>
        <v>-7131.3007499999994</v>
      </c>
      <c r="H75" s="45">
        <f t="shared" si="13"/>
        <v>-5406</v>
      </c>
      <c r="I75" s="18"/>
    </row>
    <row r="76" spans="1:9" x14ac:dyDescent="0.2">
      <c r="C76" s="17" t="str">
        <f t="shared" si="11"/>
        <v>Baking Packet</v>
      </c>
      <c r="D76" s="45">
        <f>-D40*'Basic Information'!$D$43</f>
        <v>-23426</v>
      </c>
      <c r="E76" s="45">
        <f t="shared" si="12"/>
        <v>-24597.3</v>
      </c>
      <c r="F76" s="45">
        <f t="shared" si="12"/>
        <v>-25913.160000000003</v>
      </c>
      <c r="G76" s="45">
        <f t="shared" si="12"/>
        <v>-30902.303250000001</v>
      </c>
      <c r="H76" s="45">
        <f t="shared" si="13"/>
        <v>-23426</v>
      </c>
      <c r="I76" s="34"/>
    </row>
    <row r="77" spans="1:9" x14ac:dyDescent="0.2">
      <c r="C77" s="17" t="str">
        <f t="shared" si="11"/>
        <v>Cocoa</v>
      </c>
      <c r="D77" s="45">
        <f>-D41*'Basic Information'!$D$43</f>
        <v>-1952.1666666666667</v>
      </c>
      <c r="E77" s="45">
        <f t="shared" si="12"/>
        <v>-2049.7749999999996</v>
      </c>
      <c r="F77" s="45">
        <f t="shared" si="12"/>
        <v>-2159.4299999999998</v>
      </c>
      <c r="G77" s="45">
        <f t="shared" si="12"/>
        <v>-2575.1919375000002</v>
      </c>
      <c r="H77" s="45">
        <f t="shared" si="13"/>
        <v>-1952.1666666666667</v>
      </c>
      <c r="I77" s="34"/>
    </row>
    <row r="78" spans="1:9" x14ac:dyDescent="0.2">
      <c r="C78" s="17" t="str">
        <f t="shared" si="11"/>
        <v>PB chips</v>
      </c>
      <c r="D78" s="45">
        <f>-D42*'Basic Information'!$D$43</f>
        <v>-7808.666666666667</v>
      </c>
      <c r="E78" s="45">
        <f t="shared" si="12"/>
        <v>-8199.0999999999985</v>
      </c>
      <c r="F78" s="45">
        <f t="shared" si="12"/>
        <v>-8637.7199999999993</v>
      </c>
      <c r="G78" s="45">
        <f t="shared" si="12"/>
        <v>-10300.767750000001</v>
      </c>
      <c r="H78" s="45">
        <f t="shared" si="13"/>
        <v>-7808.666666666667</v>
      </c>
      <c r="I78" s="34"/>
    </row>
    <row r="79" spans="1:9" x14ac:dyDescent="0.2">
      <c r="C79" s="17" t="str">
        <f t="shared" si="11"/>
        <v>Shortening</v>
      </c>
      <c r="D79" s="46">
        <f>-D43*'Basic Information'!$D$43</f>
        <v>-2552.8333333333335</v>
      </c>
      <c r="E79" s="46">
        <f t="shared" si="12"/>
        <v>-2680.4749999999999</v>
      </c>
      <c r="F79" s="46">
        <f t="shared" si="12"/>
        <v>-2823.87</v>
      </c>
      <c r="G79" s="46">
        <f t="shared" si="12"/>
        <v>-3367.5586874999999</v>
      </c>
      <c r="H79" s="46">
        <f t="shared" si="13"/>
        <v>-2552.8333333333335</v>
      </c>
      <c r="I79" s="34"/>
    </row>
    <row r="80" spans="1:9" x14ac:dyDescent="0.2">
      <c r="D80" s="34"/>
      <c r="E80" s="34"/>
      <c r="F80" s="34"/>
      <c r="G80" s="34"/>
      <c r="H80" s="34"/>
      <c r="I80" s="34"/>
    </row>
    <row r="81" spans="1:11" x14ac:dyDescent="0.2">
      <c r="A81" s="40" t="s">
        <v>22</v>
      </c>
    </row>
    <row r="82" spans="1:11" x14ac:dyDescent="0.2">
      <c r="C82" s="17" t="str">
        <f t="shared" ref="C82:C91" si="14">C70</f>
        <v>Flour</v>
      </c>
      <c r="D82" s="34">
        <f>D58+D70</f>
        <v>250137.62222222218</v>
      </c>
      <c r="E82" s="34">
        <f>E58+E70</f>
        <v>262781.21333333326</v>
      </c>
      <c r="F82" s="34">
        <f>F58+F70</f>
        <v>282566.65849999996</v>
      </c>
      <c r="G82" s="34">
        <f>G58+G70</f>
        <v>323651.92492500006</v>
      </c>
      <c r="H82" s="34">
        <f>H58+H70</f>
        <v>1119137.4189805556</v>
      </c>
      <c r="I82" s="18"/>
      <c r="J82" s="18"/>
      <c r="K82" s="18"/>
    </row>
    <row r="83" spans="1:11" x14ac:dyDescent="0.2">
      <c r="C83" s="17" t="str">
        <f t="shared" si="14"/>
        <v>Margarine</v>
      </c>
      <c r="D83" s="34">
        <f t="shared" ref="D83:H91" si="15">D59+D71</f>
        <v>48413.733333333337</v>
      </c>
      <c r="E83" s="34">
        <f t="shared" si="15"/>
        <v>50860.88</v>
      </c>
      <c r="F83" s="34">
        <f t="shared" si="15"/>
        <v>54690.321000000004</v>
      </c>
      <c r="G83" s="34">
        <f t="shared" si="15"/>
        <v>62642.308050000007</v>
      </c>
      <c r="H83" s="34">
        <f t="shared" si="15"/>
        <v>216607.24238333336</v>
      </c>
      <c r="I83" s="18"/>
      <c r="J83" s="18"/>
      <c r="K83" s="18"/>
    </row>
    <row r="84" spans="1:11" x14ac:dyDescent="0.2">
      <c r="C84" s="17" t="str">
        <f t="shared" si="14"/>
        <v>Sugar</v>
      </c>
      <c r="D84" s="34">
        <f t="shared" si="15"/>
        <v>87749.891666666663</v>
      </c>
      <c r="E84" s="34">
        <f t="shared" si="15"/>
        <v>92185.344999999987</v>
      </c>
      <c r="F84" s="34">
        <f t="shared" si="15"/>
        <v>99126.206812499993</v>
      </c>
      <c r="G84" s="34">
        <f t="shared" si="15"/>
        <v>113539.18334062501</v>
      </c>
      <c r="H84" s="34">
        <f t="shared" si="15"/>
        <v>392600.62681979168</v>
      </c>
      <c r="I84" s="18"/>
      <c r="J84" s="18"/>
      <c r="K84" s="18"/>
    </row>
    <row r="85" spans="1:11" x14ac:dyDescent="0.2">
      <c r="C85" s="17" t="str">
        <f t="shared" si="14"/>
        <v>Eggs</v>
      </c>
      <c r="D85" s="34">
        <f t="shared" si="15"/>
        <v>177517.02222222221</v>
      </c>
      <c r="E85" s="34">
        <f t="shared" si="15"/>
        <v>186489.89333333334</v>
      </c>
      <c r="F85" s="34">
        <f t="shared" si="15"/>
        <v>200531.177</v>
      </c>
      <c r="G85" s="34">
        <f t="shared" si="15"/>
        <v>229688.46285000001</v>
      </c>
      <c r="H85" s="34">
        <f t="shared" si="15"/>
        <v>794226.55540555564</v>
      </c>
      <c r="I85" s="18"/>
      <c r="J85" s="18"/>
      <c r="K85" s="18"/>
    </row>
    <row r="86" spans="1:11" x14ac:dyDescent="0.2">
      <c r="C86" s="17" t="str">
        <f t="shared" si="14"/>
        <v>Milk</v>
      </c>
      <c r="D86" s="34">
        <f t="shared" si="15"/>
        <v>20777.560555555556</v>
      </c>
      <c r="E86" s="34">
        <f t="shared" si="15"/>
        <v>21827.794333333331</v>
      </c>
      <c r="F86" s="34">
        <f t="shared" si="15"/>
        <v>23471.262762499999</v>
      </c>
      <c r="G86" s="34">
        <f t="shared" si="15"/>
        <v>26883.990538124999</v>
      </c>
      <c r="H86" s="34">
        <f t="shared" si="15"/>
        <v>92960.608189513892</v>
      </c>
      <c r="I86" s="18"/>
      <c r="J86" s="18"/>
      <c r="K86" s="18"/>
    </row>
    <row r="87" spans="1:11" x14ac:dyDescent="0.2">
      <c r="C87" s="17" t="str">
        <f t="shared" si="14"/>
        <v>Mini Chips</v>
      </c>
      <c r="D87" s="34">
        <f t="shared" si="15"/>
        <v>36310.300000000003</v>
      </c>
      <c r="E87" s="34">
        <f t="shared" si="15"/>
        <v>38145.659999999996</v>
      </c>
      <c r="F87" s="34">
        <f t="shared" si="15"/>
        <v>41017.740750000004</v>
      </c>
      <c r="G87" s="34">
        <f t="shared" si="15"/>
        <v>46981.731037499994</v>
      </c>
      <c r="H87" s="34">
        <f t="shared" si="15"/>
        <v>162455.43178750001</v>
      </c>
      <c r="I87" s="18"/>
      <c r="J87" s="18"/>
      <c r="K87" s="18"/>
    </row>
    <row r="88" spans="1:11" x14ac:dyDescent="0.2">
      <c r="C88" s="17" t="str">
        <f t="shared" si="14"/>
        <v>Baking Packet</v>
      </c>
      <c r="D88" s="34">
        <f t="shared" si="15"/>
        <v>157344.63333333333</v>
      </c>
      <c r="E88" s="34">
        <f t="shared" si="15"/>
        <v>165297.86000000002</v>
      </c>
      <c r="F88" s="34">
        <f t="shared" si="15"/>
        <v>177743.54325000002</v>
      </c>
      <c r="G88" s="34">
        <f t="shared" si="15"/>
        <v>203587.5011625</v>
      </c>
      <c r="H88" s="34">
        <f t="shared" si="15"/>
        <v>703973.5377458334</v>
      </c>
      <c r="I88" s="18"/>
      <c r="J88" s="18"/>
      <c r="K88" s="18"/>
    </row>
    <row r="89" spans="1:11" x14ac:dyDescent="0.2">
      <c r="C89" s="17" t="str">
        <f t="shared" si="14"/>
        <v>Cocoa</v>
      </c>
      <c r="D89" s="34">
        <f t="shared" si="15"/>
        <v>13112.052777777779</v>
      </c>
      <c r="E89" s="34">
        <f t="shared" si="15"/>
        <v>13774.821666666667</v>
      </c>
      <c r="F89" s="34">
        <f t="shared" si="15"/>
        <v>14811.9619375</v>
      </c>
      <c r="G89" s="34">
        <f t="shared" si="15"/>
        <v>16965.625096875003</v>
      </c>
      <c r="H89" s="34">
        <f t="shared" si="15"/>
        <v>58664.461478819445</v>
      </c>
      <c r="I89" s="18"/>
      <c r="J89" s="18"/>
      <c r="K89" s="18"/>
    </row>
    <row r="90" spans="1:11" x14ac:dyDescent="0.2">
      <c r="C90" s="17" t="str">
        <f t="shared" si="14"/>
        <v>PB chips</v>
      </c>
      <c r="D90" s="34">
        <f t="shared" si="15"/>
        <v>52448.211111111115</v>
      </c>
      <c r="E90" s="34">
        <f t="shared" si="15"/>
        <v>55099.286666666667</v>
      </c>
      <c r="F90" s="34">
        <f t="shared" si="15"/>
        <v>59247.847750000001</v>
      </c>
      <c r="G90" s="34">
        <f t="shared" si="15"/>
        <v>67862.500387500011</v>
      </c>
      <c r="H90" s="34">
        <f t="shared" si="15"/>
        <v>234657.84591527778</v>
      </c>
      <c r="I90" s="18"/>
      <c r="J90" s="18"/>
      <c r="K90" s="18"/>
    </row>
    <row r="91" spans="1:11" x14ac:dyDescent="0.2">
      <c r="C91" s="17" t="str">
        <f t="shared" si="14"/>
        <v>Shortening</v>
      </c>
      <c r="D91" s="44">
        <f t="shared" si="15"/>
        <v>17146.530555555557</v>
      </c>
      <c r="E91" s="44">
        <f t="shared" si="15"/>
        <v>18013.228333333333</v>
      </c>
      <c r="F91" s="44">
        <f t="shared" si="15"/>
        <v>19369.488687500001</v>
      </c>
      <c r="G91" s="44">
        <f t="shared" si="15"/>
        <v>22185.817434375</v>
      </c>
      <c r="H91" s="44">
        <f t="shared" si="15"/>
        <v>76715.065010763894</v>
      </c>
      <c r="I91" s="18"/>
      <c r="J91" s="18"/>
      <c r="K91" s="18"/>
    </row>
    <row r="93" spans="1:11" x14ac:dyDescent="0.2">
      <c r="A93" s="40" t="s">
        <v>32</v>
      </c>
    </row>
    <row r="94" spans="1:11" x14ac:dyDescent="0.2">
      <c r="C94" s="17" t="str">
        <f>C82</f>
        <v>Flour</v>
      </c>
      <c r="D94" s="47">
        <f>'Basic Information'!D50</f>
        <v>0.15</v>
      </c>
      <c r="E94" s="47">
        <f>D94</f>
        <v>0.15</v>
      </c>
      <c r="F94" s="47">
        <f>E94</f>
        <v>0.15</v>
      </c>
      <c r="G94" s="47">
        <f>F94</f>
        <v>0.15</v>
      </c>
      <c r="H94" s="47">
        <f>G94</f>
        <v>0.15</v>
      </c>
      <c r="I94" s="48"/>
    </row>
    <row r="95" spans="1:11" x14ac:dyDescent="0.2">
      <c r="C95" s="17" t="str">
        <f t="shared" ref="C95:C103" si="16">C83</f>
        <v>Margarine</v>
      </c>
      <c r="D95" s="47">
        <f>'Basic Information'!D51</f>
        <v>0.25</v>
      </c>
      <c r="E95" s="47">
        <f t="shared" ref="E95:H103" si="17">D95</f>
        <v>0.25</v>
      </c>
      <c r="F95" s="47">
        <f t="shared" si="17"/>
        <v>0.25</v>
      </c>
      <c r="G95" s="47">
        <f t="shared" si="17"/>
        <v>0.25</v>
      </c>
      <c r="H95" s="47">
        <f t="shared" si="17"/>
        <v>0.25</v>
      </c>
      <c r="I95" s="48"/>
    </row>
    <row r="96" spans="1:11" x14ac:dyDescent="0.2">
      <c r="C96" s="17" t="str">
        <f t="shared" si="16"/>
        <v>Sugar</v>
      </c>
      <c r="D96" s="47">
        <f>'Basic Information'!D52</f>
        <v>0.2</v>
      </c>
      <c r="E96" s="47">
        <f t="shared" si="17"/>
        <v>0.2</v>
      </c>
      <c r="F96" s="47">
        <f t="shared" si="17"/>
        <v>0.2</v>
      </c>
      <c r="G96" s="47">
        <f t="shared" si="17"/>
        <v>0.2</v>
      </c>
      <c r="H96" s="47">
        <f t="shared" si="17"/>
        <v>0.2</v>
      </c>
      <c r="I96" s="48"/>
    </row>
    <row r="97" spans="1:11" x14ac:dyDescent="0.2">
      <c r="C97" s="17" t="str">
        <f t="shared" si="16"/>
        <v>Eggs</v>
      </c>
      <c r="D97" s="47">
        <f>'Basic Information'!D53</f>
        <v>0.05</v>
      </c>
      <c r="E97" s="47">
        <f t="shared" si="17"/>
        <v>0.05</v>
      </c>
      <c r="F97" s="47">
        <f t="shared" si="17"/>
        <v>0.05</v>
      </c>
      <c r="G97" s="47">
        <f t="shared" si="17"/>
        <v>0.05</v>
      </c>
      <c r="H97" s="47">
        <f t="shared" si="17"/>
        <v>0.05</v>
      </c>
      <c r="I97" s="48"/>
    </row>
    <row r="98" spans="1:11" x14ac:dyDescent="0.2">
      <c r="C98" s="17" t="str">
        <f t="shared" si="16"/>
        <v>Milk</v>
      </c>
      <c r="D98" s="47">
        <f>'Basic Information'!D54</f>
        <v>1.25</v>
      </c>
      <c r="E98" s="47">
        <f t="shared" si="17"/>
        <v>1.25</v>
      </c>
      <c r="F98" s="47">
        <f t="shared" si="17"/>
        <v>1.25</v>
      </c>
      <c r="G98" s="47">
        <f t="shared" si="17"/>
        <v>1.25</v>
      </c>
      <c r="H98" s="47">
        <f t="shared" si="17"/>
        <v>1.25</v>
      </c>
      <c r="I98" s="48"/>
    </row>
    <row r="99" spans="1:11" x14ac:dyDescent="0.2">
      <c r="C99" s="17" t="str">
        <f t="shared" si="16"/>
        <v>Mini Chips</v>
      </c>
      <c r="D99" s="47">
        <f>'Basic Information'!D55</f>
        <v>0.75</v>
      </c>
      <c r="E99" s="47">
        <f t="shared" si="17"/>
        <v>0.75</v>
      </c>
      <c r="F99" s="47">
        <f t="shared" si="17"/>
        <v>0.75</v>
      </c>
      <c r="G99" s="47">
        <f t="shared" si="17"/>
        <v>0.75</v>
      </c>
      <c r="H99" s="47">
        <f t="shared" si="17"/>
        <v>0.75</v>
      </c>
      <c r="I99" s="48"/>
    </row>
    <row r="100" spans="1:11" x14ac:dyDescent="0.2">
      <c r="C100" s="17" t="str">
        <f t="shared" si="16"/>
        <v>Baking Packet</v>
      </c>
      <c r="D100" s="47">
        <f>'Basic Information'!D56</f>
        <v>0.1</v>
      </c>
      <c r="E100" s="47">
        <f t="shared" si="17"/>
        <v>0.1</v>
      </c>
      <c r="F100" s="47">
        <f t="shared" si="17"/>
        <v>0.1</v>
      </c>
      <c r="G100" s="47">
        <f t="shared" si="17"/>
        <v>0.1</v>
      </c>
      <c r="H100" s="47">
        <f t="shared" si="17"/>
        <v>0.1</v>
      </c>
      <c r="I100" s="48"/>
    </row>
    <row r="101" spans="1:11" x14ac:dyDescent="0.2">
      <c r="C101" s="17" t="str">
        <f t="shared" si="16"/>
        <v>Cocoa</v>
      </c>
      <c r="D101" s="47">
        <f>'Basic Information'!D64</f>
        <v>1.5</v>
      </c>
      <c r="E101" s="47">
        <f t="shared" si="17"/>
        <v>1.5</v>
      </c>
      <c r="F101" s="47">
        <f t="shared" si="17"/>
        <v>1.5</v>
      </c>
      <c r="G101" s="47">
        <f t="shared" si="17"/>
        <v>1.5</v>
      </c>
      <c r="H101" s="47">
        <f t="shared" si="17"/>
        <v>1.5</v>
      </c>
      <c r="I101" s="48"/>
    </row>
    <row r="102" spans="1:11" x14ac:dyDescent="0.2">
      <c r="C102" s="17" t="str">
        <f t="shared" si="16"/>
        <v>PB chips</v>
      </c>
      <c r="D102" s="47">
        <f>'Basic Information'!D65</f>
        <v>0.75</v>
      </c>
      <c r="E102" s="47">
        <f t="shared" si="17"/>
        <v>0.75</v>
      </c>
      <c r="F102" s="47">
        <f t="shared" si="17"/>
        <v>0.75</v>
      </c>
      <c r="G102" s="47">
        <f t="shared" si="17"/>
        <v>0.75</v>
      </c>
      <c r="H102" s="47">
        <f t="shared" si="17"/>
        <v>0.75</v>
      </c>
      <c r="I102" s="48"/>
    </row>
    <row r="103" spans="1:11" x14ac:dyDescent="0.2">
      <c r="C103" s="17" t="str">
        <f t="shared" si="16"/>
        <v>Shortening</v>
      </c>
      <c r="D103" s="47">
        <f>'Basic Information'!D74</f>
        <v>0.5</v>
      </c>
      <c r="E103" s="47">
        <f t="shared" si="17"/>
        <v>0.5</v>
      </c>
      <c r="F103" s="47">
        <f t="shared" si="17"/>
        <v>0.5</v>
      </c>
      <c r="G103" s="47">
        <f t="shared" si="17"/>
        <v>0.5</v>
      </c>
      <c r="H103" s="47">
        <f t="shared" si="17"/>
        <v>0.5</v>
      </c>
      <c r="I103" s="48"/>
    </row>
    <row r="105" spans="1:11" x14ac:dyDescent="0.2">
      <c r="A105" s="40" t="s">
        <v>23</v>
      </c>
    </row>
    <row r="106" spans="1:11" x14ac:dyDescent="0.2">
      <c r="C106" s="17" t="str">
        <f t="shared" ref="C106:C115" si="18">C82</f>
        <v>Flour</v>
      </c>
      <c r="D106" s="48">
        <f t="shared" ref="D106:H111" si="19">D82*D94</f>
        <v>37520.643333333326</v>
      </c>
      <c r="E106" s="48">
        <f t="shared" si="19"/>
        <v>39417.181999999986</v>
      </c>
      <c r="F106" s="48">
        <f t="shared" si="19"/>
        <v>42384.998774999993</v>
      </c>
      <c r="G106" s="48">
        <f t="shared" si="19"/>
        <v>48547.788738750009</v>
      </c>
      <c r="H106" s="48">
        <f t="shared" si="19"/>
        <v>167870.61284708334</v>
      </c>
      <c r="I106" s="48"/>
      <c r="J106" s="48"/>
    </row>
    <row r="107" spans="1:11" x14ac:dyDescent="0.2">
      <c r="C107" s="17" t="str">
        <f t="shared" si="18"/>
        <v>Margarine</v>
      </c>
      <c r="D107" s="48">
        <f t="shared" si="19"/>
        <v>12103.433333333334</v>
      </c>
      <c r="E107" s="48">
        <f t="shared" si="19"/>
        <v>12715.22</v>
      </c>
      <c r="F107" s="48">
        <f t="shared" si="19"/>
        <v>13672.580250000001</v>
      </c>
      <c r="G107" s="48">
        <f t="shared" si="19"/>
        <v>15660.577012500002</v>
      </c>
      <c r="H107" s="48">
        <f t="shared" si="19"/>
        <v>54151.81059583334</v>
      </c>
      <c r="I107" s="48"/>
      <c r="J107" s="48"/>
      <c r="K107" s="18"/>
    </row>
    <row r="108" spans="1:11" x14ac:dyDescent="0.2">
      <c r="C108" s="17" t="str">
        <f t="shared" si="18"/>
        <v>Sugar</v>
      </c>
      <c r="D108" s="48">
        <f t="shared" si="19"/>
        <v>17549.978333333333</v>
      </c>
      <c r="E108" s="48">
        <f t="shared" si="19"/>
        <v>18437.069</v>
      </c>
      <c r="F108" s="48">
        <f t="shared" si="19"/>
        <v>19825.241362500001</v>
      </c>
      <c r="G108" s="48">
        <f t="shared" si="19"/>
        <v>22707.836668125005</v>
      </c>
      <c r="H108" s="48">
        <f t="shared" si="19"/>
        <v>78520.125363958345</v>
      </c>
      <c r="I108" s="48"/>
      <c r="J108" s="48"/>
    </row>
    <row r="109" spans="1:11" x14ac:dyDescent="0.2">
      <c r="C109" s="17" t="str">
        <f t="shared" si="18"/>
        <v>Eggs</v>
      </c>
      <c r="D109" s="48">
        <f t="shared" si="19"/>
        <v>8875.8511111111111</v>
      </c>
      <c r="E109" s="48">
        <f t="shared" si="19"/>
        <v>9324.4946666666674</v>
      </c>
      <c r="F109" s="48">
        <f t="shared" si="19"/>
        <v>10026.558850000001</v>
      </c>
      <c r="G109" s="48">
        <f t="shared" si="19"/>
        <v>11484.423142500002</v>
      </c>
      <c r="H109" s="48">
        <f t="shared" si="19"/>
        <v>39711.327770277785</v>
      </c>
      <c r="I109" s="48"/>
      <c r="J109" s="48"/>
    </row>
    <row r="110" spans="1:11" x14ac:dyDescent="0.2">
      <c r="C110" s="17" t="str">
        <f t="shared" si="18"/>
        <v>Milk</v>
      </c>
      <c r="D110" s="48">
        <f t="shared" si="19"/>
        <v>25971.950694444444</v>
      </c>
      <c r="E110" s="48">
        <f t="shared" si="19"/>
        <v>27284.742916666662</v>
      </c>
      <c r="F110" s="48">
        <f t="shared" si="19"/>
        <v>29339.078453124999</v>
      </c>
      <c r="G110" s="48">
        <f t="shared" si="19"/>
        <v>33604.988172656245</v>
      </c>
      <c r="H110" s="48">
        <f t="shared" si="19"/>
        <v>116200.76023689237</v>
      </c>
      <c r="I110" s="48"/>
      <c r="J110" s="48"/>
    </row>
    <row r="111" spans="1:11" x14ac:dyDescent="0.2">
      <c r="C111" s="17" t="str">
        <f t="shared" si="18"/>
        <v>Mini Chips</v>
      </c>
      <c r="D111" s="48">
        <f t="shared" si="19"/>
        <v>27232.725000000002</v>
      </c>
      <c r="E111" s="48">
        <f t="shared" si="19"/>
        <v>28609.244999999995</v>
      </c>
      <c r="F111" s="48">
        <f t="shared" si="19"/>
        <v>30763.305562500005</v>
      </c>
      <c r="G111" s="48">
        <f t="shared" si="19"/>
        <v>35236.298278124996</v>
      </c>
      <c r="H111" s="48">
        <f t="shared" si="19"/>
        <v>121841.573840625</v>
      </c>
      <c r="I111" s="48"/>
      <c r="J111" s="48"/>
    </row>
    <row r="112" spans="1:11" x14ac:dyDescent="0.2">
      <c r="C112" s="17" t="str">
        <f t="shared" si="18"/>
        <v>Baking Packet</v>
      </c>
      <c r="D112" s="48">
        <f t="shared" ref="D112:H115" si="20">D88*D100</f>
        <v>15734.463333333333</v>
      </c>
      <c r="E112" s="48">
        <f t="shared" si="20"/>
        <v>16529.786000000004</v>
      </c>
      <c r="F112" s="48">
        <f t="shared" si="20"/>
        <v>17774.354325000004</v>
      </c>
      <c r="G112" s="48">
        <f t="shared" si="20"/>
        <v>20358.750116250001</v>
      </c>
      <c r="H112" s="48">
        <f t="shared" si="20"/>
        <v>70397.353774583346</v>
      </c>
      <c r="I112" s="48"/>
      <c r="J112" s="48"/>
    </row>
    <row r="113" spans="1:10" x14ac:dyDescent="0.2">
      <c r="C113" s="17" t="str">
        <f t="shared" si="18"/>
        <v>Cocoa</v>
      </c>
      <c r="D113" s="48">
        <f t="shared" si="20"/>
        <v>19668.07916666667</v>
      </c>
      <c r="E113" s="48">
        <f t="shared" si="20"/>
        <v>20662.232499999998</v>
      </c>
      <c r="F113" s="48">
        <f t="shared" si="20"/>
        <v>22217.942906249998</v>
      </c>
      <c r="G113" s="48">
        <f t="shared" si="20"/>
        <v>25448.437645312504</v>
      </c>
      <c r="H113" s="48">
        <f t="shared" si="20"/>
        <v>87996.692218229175</v>
      </c>
      <c r="I113" s="48"/>
      <c r="J113" s="48"/>
    </row>
    <row r="114" spans="1:10" x14ac:dyDescent="0.2">
      <c r="C114" s="17" t="str">
        <f t="shared" si="18"/>
        <v>PB chips</v>
      </c>
      <c r="D114" s="48">
        <f t="shared" si="20"/>
        <v>39336.15833333334</v>
      </c>
      <c r="E114" s="48">
        <f t="shared" si="20"/>
        <v>41324.464999999997</v>
      </c>
      <c r="F114" s="48">
        <f t="shared" si="20"/>
        <v>44435.885812499997</v>
      </c>
      <c r="G114" s="48">
        <f t="shared" si="20"/>
        <v>50896.875290625008</v>
      </c>
      <c r="H114" s="48">
        <f t="shared" si="20"/>
        <v>175993.38443645835</v>
      </c>
      <c r="I114" s="48"/>
      <c r="J114" s="48"/>
    </row>
    <row r="115" spans="1:10" x14ac:dyDescent="0.2">
      <c r="C115" s="17" t="str">
        <f t="shared" si="18"/>
        <v>Shortening</v>
      </c>
      <c r="D115" s="48">
        <f t="shared" si="20"/>
        <v>8573.2652777777785</v>
      </c>
      <c r="E115" s="48">
        <f t="shared" si="20"/>
        <v>9006.6141666666663</v>
      </c>
      <c r="F115" s="48">
        <f t="shared" si="20"/>
        <v>9684.7443437500006</v>
      </c>
      <c r="G115" s="48">
        <f t="shared" si="20"/>
        <v>11092.9087171875</v>
      </c>
      <c r="H115" s="48">
        <f t="shared" si="20"/>
        <v>38357.532505381947</v>
      </c>
      <c r="I115" s="48"/>
      <c r="J115" s="48"/>
    </row>
    <row r="116" spans="1:10" ht="13.5" thickBot="1" x14ac:dyDescent="0.25">
      <c r="A116" s="40" t="s">
        <v>25</v>
      </c>
      <c r="D116" s="49">
        <f>SUM(D106:D115)</f>
        <v>212566.54791666663</v>
      </c>
      <c r="E116" s="49">
        <f>SUM(E106:E115)</f>
        <v>223311.05124999996</v>
      </c>
      <c r="F116" s="49">
        <f>SUM(F106:F115)</f>
        <v>240124.69064062499</v>
      </c>
      <c r="G116" s="49">
        <f>SUM(G106:G115)</f>
        <v>275038.88378203136</v>
      </c>
      <c r="H116" s="49">
        <f>SUM(H106:H115)</f>
        <v>951041.17358932295</v>
      </c>
      <c r="I116" s="50"/>
      <c r="J116" s="48"/>
    </row>
    <row r="117" spans="1:10" ht="13.5" thickTop="1" x14ac:dyDescent="0.2">
      <c r="D117" s="50"/>
      <c r="E117" s="50"/>
      <c r="F117" s="50"/>
      <c r="G117" s="50"/>
      <c r="H117" s="50"/>
      <c r="I117" s="50"/>
    </row>
    <row r="119" spans="1:10" ht="15.75" x14ac:dyDescent="0.25">
      <c r="A119" s="129" t="s">
        <v>92</v>
      </c>
      <c r="B119" s="129"/>
      <c r="C119" s="129"/>
      <c r="D119" s="129"/>
      <c r="E119" s="129"/>
      <c r="F119" s="129"/>
      <c r="G119" s="129"/>
      <c r="H119" s="129"/>
      <c r="I119" s="37"/>
    </row>
    <row r="120" spans="1:10" x14ac:dyDescent="0.2">
      <c r="A120" s="37"/>
      <c r="B120" s="37"/>
      <c r="C120" s="37"/>
      <c r="D120" s="37"/>
      <c r="E120" s="37"/>
      <c r="F120" s="37"/>
      <c r="G120" s="37"/>
      <c r="H120" s="37"/>
      <c r="I120" s="37"/>
    </row>
    <row r="121" spans="1:10" x14ac:dyDescent="0.2">
      <c r="A121" s="37"/>
      <c r="B121" s="37"/>
      <c r="C121" s="37"/>
      <c r="D121" s="132" t="s">
        <v>2</v>
      </c>
      <c r="E121" s="132"/>
      <c r="F121" s="132"/>
      <c r="G121" s="132"/>
      <c r="H121" s="24" t="s">
        <v>19</v>
      </c>
    </row>
    <row r="122" spans="1:10" x14ac:dyDescent="0.2">
      <c r="A122" s="37"/>
      <c r="B122" s="37"/>
      <c r="C122" s="37"/>
      <c r="D122" s="3" t="s">
        <v>3</v>
      </c>
      <c r="E122" s="3" t="s">
        <v>4</v>
      </c>
      <c r="F122" s="3" t="s">
        <v>5</v>
      </c>
      <c r="G122" s="3" t="s">
        <v>6</v>
      </c>
      <c r="H122" s="3" t="s">
        <v>51</v>
      </c>
      <c r="I122" s="12"/>
    </row>
    <row r="123" spans="1:10" x14ac:dyDescent="0.2">
      <c r="A123" s="17" t="s">
        <v>26</v>
      </c>
      <c r="D123" s="30">
        <f>'Basic Information'!E86</f>
        <v>0</v>
      </c>
      <c r="E123" s="30">
        <v>0</v>
      </c>
      <c r="F123" s="30">
        <v>0</v>
      </c>
      <c r="G123" s="30">
        <v>0</v>
      </c>
      <c r="H123" s="30">
        <f>SUM(D123:G123)</f>
        <v>0</v>
      </c>
      <c r="I123" s="30"/>
    </row>
    <row r="124" spans="1:10" x14ac:dyDescent="0.2">
      <c r="A124" s="17" t="s">
        <v>3</v>
      </c>
      <c r="D124" s="30">
        <f>$D$116*'Basic Information'!F80</f>
        <v>212566.54791666663</v>
      </c>
      <c r="E124" s="30">
        <f>$D$116*'Basic Information'!G80</f>
        <v>0</v>
      </c>
      <c r="F124" s="30">
        <v>0</v>
      </c>
      <c r="G124" s="30">
        <v>0</v>
      </c>
      <c r="H124" s="30">
        <f>SUM(D124:G124)</f>
        <v>212566.54791666663</v>
      </c>
      <c r="I124" s="30"/>
    </row>
    <row r="125" spans="1:10" x14ac:dyDescent="0.2">
      <c r="A125" s="17" t="s">
        <v>4</v>
      </c>
      <c r="D125" s="30">
        <v>0</v>
      </c>
      <c r="E125" s="30">
        <f>$E$116*'Basic Information'!F80</f>
        <v>223311.05124999996</v>
      </c>
      <c r="F125" s="30">
        <f>$E$116*'Basic Information'!G80</f>
        <v>0</v>
      </c>
      <c r="G125" s="30">
        <v>0</v>
      </c>
      <c r="H125" s="30">
        <f>SUM(D125:G125)</f>
        <v>223311.05124999996</v>
      </c>
      <c r="I125" s="30"/>
    </row>
    <row r="126" spans="1:10" x14ac:dyDescent="0.2">
      <c r="A126" s="17" t="s">
        <v>5</v>
      </c>
      <c r="D126" s="30">
        <v>0</v>
      </c>
      <c r="E126" s="30">
        <v>0</v>
      </c>
      <c r="F126" s="30">
        <f>$F$116*'Basic Information'!F80</f>
        <v>240124.69064062499</v>
      </c>
      <c r="G126" s="30">
        <f>$F$116*'Basic Information'!G80</f>
        <v>0</v>
      </c>
      <c r="H126" s="30">
        <f>SUM(D126:G126)</f>
        <v>240124.69064062499</v>
      </c>
      <c r="I126" s="30"/>
    </row>
    <row r="127" spans="1:10" x14ac:dyDescent="0.2">
      <c r="A127" s="17" t="s">
        <v>6</v>
      </c>
      <c r="D127" s="38">
        <v>0</v>
      </c>
      <c r="E127" s="38">
        <v>0</v>
      </c>
      <c r="F127" s="38">
        <v>0</v>
      </c>
      <c r="G127" s="38">
        <f>$G$116*'Basic Information'!F80</f>
        <v>275038.88378203136</v>
      </c>
      <c r="H127" s="38">
        <f>SUM(D127:G127)</f>
        <v>275038.88378203136</v>
      </c>
      <c r="I127" s="36"/>
    </row>
    <row r="128" spans="1:10" ht="13.5" thickBot="1" x14ac:dyDescent="0.25">
      <c r="C128" s="17" t="s">
        <v>27</v>
      </c>
      <c r="D128" s="39">
        <f>SUM(D123:D127)</f>
        <v>212566.54791666663</v>
      </c>
      <c r="E128" s="39">
        <f>SUM(E123:E127)</f>
        <v>223311.05124999996</v>
      </c>
      <c r="F128" s="39">
        <f>SUM(F123:F127)</f>
        <v>240124.69064062499</v>
      </c>
      <c r="G128" s="39">
        <f>SUM(G123:G127)</f>
        <v>275038.88378203136</v>
      </c>
      <c r="H128" s="39">
        <f>SUM(H123:H127)</f>
        <v>951041.17358932295</v>
      </c>
      <c r="I128" s="36"/>
    </row>
    <row r="129" spans="8:9" ht="13.5" thickTop="1" x14ac:dyDescent="0.2">
      <c r="H129" s="30"/>
      <c r="I129" s="30"/>
    </row>
  </sheetData>
  <mergeCells count="4">
    <mergeCell ref="D3:G3"/>
    <mergeCell ref="A119:H119"/>
    <mergeCell ref="D121:G121"/>
    <mergeCell ref="A1:H1"/>
  </mergeCells>
  <phoneticPr fontId="0" type="noConversion"/>
  <printOptions horizontalCentered="1"/>
  <pageMargins left="0.75" right="0.75" top="1.25" bottom="1" header="0.5" footer="0.5"/>
  <pageSetup fitToWidth="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28"/>
  <sheetViews>
    <sheetView topLeftCell="A4" workbookViewId="0">
      <selection activeCell="J20" sqref="J20"/>
    </sheetView>
  </sheetViews>
  <sheetFormatPr defaultRowHeight="12.75" x14ac:dyDescent="0.2"/>
  <cols>
    <col min="3" max="3" width="39.7109375" bestFit="1" customWidth="1"/>
    <col min="5" max="5" width="11.28515625" style="89" bestFit="1" customWidth="1"/>
    <col min="6" max="6" width="12.28515625" bestFit="1" customWidth="1"/>
    <col min="7" max="7" width="14" style="88" bestFit="1" customWidth="1"/>
  </cols>
  <sheetData>
    <row r="1" spans="3:7" ht="13.5" thickBot="1" x14ac:dyDescent="0.25"/>
    <row r="2" spans="3:7" ht="13.5" thickTop="1" x14ac:dyDescent="0.2">
      <c r="C2" s="133" t="s">
        <v>95</v>
      </c>
      <c r="D2" s="134"/>
      <c r="E2" s="134"/>
      <c r="F2" s="134"/>
      <c r="G2" s="90"/>
    </row>
    <row r="3" spans="3:7" x14ac:dyDescent="0.2">
      <c r="C3" s="135" t="s">
        <v>94</v>
      </c>
      <c r="D3" s="136"/>
      <c r="E3" s="136"/>
      <c r="F3" s="136"/>
      <c r="G3" s="91"/>
    </row>
    <row r="4" spans="3:7" x14ac:dyDescent="0.2">
      <c r="C4" s="135" t="s">
        <v>93</v>
      </c>
      <c r="D4" s="136"/>
      <c r="E4" s="136"/>
      <c r="F4" s="136"/>
      <c r="G4" s="91"/>
    </row>
    <row r="5" spans="3:7" x14ac:dyDescent="0.2">
      <c r="C5" s="92" t="s">
        <v>120</v>
      </c>
      <c r="D5" s="93"/>
      <c r="E5" s="94"/>
      <c r="F5" s="93"/>
      <c r="G5" s="95">
        <f>'Sales Budget'!H20</f>
        <v>3938440</v>
      </c>
    </row>
    <row r="6" spans="3:7" x14ac:dyDescent="0.2">
      <c r="C6" s="92" t="s">
        <v>121</v>
      </c>
      <c r="D6" s="93"/>
      <c r="E6" s="94"/>
      <c r="F6" s="93"/>
      <c r="G6" s="95">
        <f>'DM Budget'!H116</f>
        <v>951041.17358932295</v>
      </c>
    </row>
    <row r="7" spans="3:7" x14ac:dyDescent="0.2">
      <c r="C7" s="92" t="s">
        <v>122</v>
      </c>
      <c r="D7" s="93"/>
      <c r="E7" s="94"/>
      <c r="F7" s="93"/>
      <c r="G7" s="95">
        <f>G5-G6</f>
        <v>2987398.8264106773</v>
      </c>
    </row>
    <row r="8" spans="3:7" x14ac:dyDescent="0.2">
      <c r="C8" s="92"/>
      <c r="D8" s="93"/>
      <c r="E8" s="94"/>
      <c r="F8" s="93"/>
      <c r="G8" s="95"/>
    </row>
    <row r="9" spans="3:7" x14ac:dyDescent="0.2">
      <c r="C9" s="96" t="s">
        <v>123</v>
      </c>
      <c r="D9" s="93"/>
      <c r="E9" s="94"/>
      <c r="F9" s="93"/>
      <c r="G9" s="95"/>
    </row>
    <row r="10" spans="3:7" x14ac:dyDescent="0.2">
      <c r="C10" s="97" t="s">
        <v>124</v>
      </c>
      <c r="D10" s="93">
        <v>4</v>
      </c>
      <c r="E10" s="94">
        <v>40000</v>
      </c>
      <c r="F10" s="98">
        <f t="shared" ref="F10:F18" si="0">E10*$D$10</f>
        <v>160000</v>
      </c>
      <c r="G10" s="95"/>
    </row>
    <row r="11" spans="3:7" x14ac:dyDescent="0.2">
      <c r="C11" s="97" t="s">
        <v>125</v>
      </c>
      <c r="D11" s="93"/>
      <c r="E11" s="94">
        <v>1000</v>
      </c>
      <c r="F11" s="98">
        <f t="shared" si="0"/>
        <v>4000</v>
      </c>
      <c r="G11" s="95"/>
    </row>
    <row r="12" spans="3:7" x14ac:dyDescent="0.2">
      <c r="C12" s="97" t="s">
        <v>126</v>
      </c>
      <c r="D12" s="93"/>
      <c r="E12" s="94">
        <v>6000</v>
      </c>
      <c r="F12" s="98">
        <f t="shared" si="0"/>
        <v>24000</v>
      </c>
      <c r="G12" s="95"/>
    </row>
    <row r="13" spans="3:7" x14ac:dyDescent="0.2">
      <c r="C13" s="97" t="s">
        <v>127</v>
      </c>
      <c r="D13" s="93"/>
      <c r="E13" s="94">
        <v>25000</v>
      </c>
      <c r="F13" s="98">
        <f t="shared" si="0"/>
        <v>100000</v>
      </c>
      <c r="G13" s="95"/>
    </row>
    <row r="14" spans="3:7" x14ac:dyDescent="0.2">
      <c r="C14" s="97" t="s">
        <v>128</v>
      </c>
      <c r="D14" s="93"/>
      <c r="E14" s="94">
        <v>3000</v>
      </c>
      <c r="F14" s="98">
        <f t="shared" si="0"/>
        <v>12000</v>
      </c>
      <c r="G14" s="95"/>
    </row>
    <row r="15" spans="3:7" x14ac:dyDescent="0.2">
      <c r="C15" s="97" t="s">
        <v>129</v>
      </c>
      <c r="D15" s="93"/>
      <c r="E15" s="94">
        <v>9000</v>
      </c>
      <c r="F15" s="98">
        <f t="shared" si="0"/>
        <v>36000</v>
      </c>
      <c r="G15" s="95"/>
    </row>
    <row r="16" spans="3:7" x14ac:dyDescent="0.2">
      <c r="C16" s="97" t="s">
        <v>130</v>
      </c>
      <c r="D16" s="93"/>
      <c r="E16" s="94">
        <v>35000</v>
      </c>
      <c r="F16" s="98">
        <f t="shared" si="0"/>
        <v>140000</v>
      </c>
      <c r="G16" s="95"/>
    </row>
    <row r="17" spans="3:7" x14ac:dyDescent="0.2">
      <c r="C17" s="97" t="s">
        <v>131</v>
      </c>
      <c r="D17" s="93"/>
      <c r="E17" s="94">
        <v>80000</v>
      </c>
      <c r="F17" s="98">
        <f t="shared" si="0"/>
        <v>320000</v>
      </c>
      <c r="G17" s="95"/>
    </row>
    <row r="18" spans="3:7" x14ac:dyDescent="0.2">
      <c r="C18" s="97" t="s">
        <v>132</v>
      </c>
      <c r="D18" s="93"/>
      <c r="E18" s="94">
        <v>1800</v>
      </c>
      <c r="F18" s="98">
        <f t="shared" si="0"/>
        <v>7200</v>
      </c>
      <c r="G18" s="95"/>
    </row>
    <row r="19" spans="3:7" x14ac:dyDescent="0.2">
      <c r="C19" s="97" t="s">
        <v>135</v>
      </c>
      <c r="D19" s="93"/>
      <c r="E19" s="94"/>
      <c r="F19" s="98">
        <v>80000</v>
      </c>
      <c r="G19" s="95"/>
    </row>
    <row r="20" spans="3:7" x14ac:dyDescent="0.2">
      <c r="C20" s="96" t="s">
        <v>133</v>
      </c>
      <c r="D20" s="99"/>
      <c r="E20" s="100"/>
      <c r="F20" s="99"/>
      <c r="G20" s="101">
        <f>F10+F11+F12+F13+F14+F15+F16+F17+F18+F19</f>
        <v>883200</v>
      </c>
    </row>
    <row r="21" spans="3:7" x14ac:dyDescent="0.2">
      <c r="C21" s="96"/>
      <c r="D21" s="99"/>
      <c r="E21" s="100"/>
      <c r="F21" s="99"/>
      <c r="G21" s="101"/>
    </row>
    <row r="22" spans="3:7" x14ac:dyDescent="0.2">
      <c r="C22" s="96" t="s">
        <v>139</v>
      </c>
      <c r="D22" s="99"/>
      <c r="E22" s="100"/>
      <c r="F22" s="99"/>
      <c r="G22" s="101">
        <v>640000</v>
      </c>
    </row>
    <row r="23" spans="3:7" x14ac:dyDescent="0.2">
      <c r="C23" s="96"/>
      <c r="D23" s="99"/>
      <c r="E23" s="100"/>
      <c r="F23" s="99"/>
      <c r="G23" s="101"/>
    </row>
    <row r="24" spans="3:7" x14ac:dyDescent="0.2">
      <c r="C24" s="102" t="s">
        <v>134</v>
      </c>
      <c r="D24" s="93"/>
      <c r="E24" s="94"/>
      <c r="F24" s="93"/>
      <c r="G24" s="103">
        <f>G7-G20-G22</f>
        <v>1464198.8264106773</v>
      </c>
    </row>
    <row r="25" spans="3:7" x14ac:dyDescent="0.2">
      <c r="C25" s="97" t="s">
        <v>136</v>
      </c>
      <c r="D25" s="93"/>
      <c r="E25" s="94"/>
      <c r="F25" s="93"/>
      <c r="G25" s="95">
        <f>G24*30/100</f>
        <v>439259.64792320319</v>
      </c>
    </row>
    <row r="26" spans="3:7" x14ac:dyDescent="0.2">
      <c r="C26" s="104" t="s">
        <v>137</v>
      </c>
      <c r="D26" s="99"/>
      <c r="E26" s="100"/>
      <c r="F26" s="99"/>
      <c r="G26" s="101">
        <f>G24-G25</f>
        <v>1024939.1784874741</v>
      </c>
    </row>
    <row r="27" spans="3:7" ht="13.5" thickBot="1" x14ac:dyDescent="0.25">
      <c r="C27" s="105"/>
      <c r="D27" s="106"/>
      <c r="E27" s="107"/>
      <c r="F27" s="106"/>
      <c r="G27" s="108"/>
    </row>
    <row r="28" spans="3:7" ht="13.5" thickTop="1" x14ac:dyDescent="0.2">
      <c r="G28" s="89"/>
    </row>
  </sheetData>
  <mergeCells count="3">
    <mergeCell ref="C2:F2"/>
    <mergeCell ref="C3:F3"/>
    <mergeCell ref="C4:F4"/>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F33"/>
  <sheetViews>
    <sheetView topLeftCell="A30" workbookViewId="0">
      <selection activeCell="J24" sqref="J24"/>
    </sheetView>
  </sheetViews>
  <sheetFormatPr defaultRowHeight="12.75" x14ac:dyDescent="0.2"/>
  <cols>
    <col min="3" max="3" width="35" bestFit="1" customWidth="1"/>
    <col min="4" max="4" width="20.85546875" customWidth="1"/>
    <col min="5" max="5" width="18.42578125" customWidth="1"/>
    <col min="6" max="6" width="14.140625" customWidth="1"/>
  </cols>
  <sheetData>
    <row r="1" spans="3:6" ht="13.5" thickTop="1" x14ac:dyDescent="0.2">
      <c r="C1" s="133" t="s">
        <v>95</v>
      </c>
      <c r="D1" s="134"/>
      <c r="E1" s="134"/>
      <c r="F1" s="137"/>
    </row>
    <row r="2" spans="3:6" x14ac:dyDescent="0.2">
      <c r="C2" s="135" t="s">
        <v>94</v>
      </c>
      <c r="D2" s="136"/>
      <c r="E2" s="136"/>
      <c r="F2" s="138"/>
    </row>
    <row r="3" spans="3:6" x14ac:dyDescent="0.2">
      <c r="C3" s="135" t="s">
        <v>93</v>
      </c>
      <c r="D3" s="136"/>
      <c r="E3" s="136"/>
      <c r="F3" s="138"/>
    </row>
    <row r="4" spans="3:6" x14ac:dyDescent="0.2">
      <c r="C4" s="92" t="s">
        <v>96</v>
      </c>
      <c r="D4" s="93"/>
      <c r="E4" s="93"/>
      <c r="F4" s="91"/>
    </row>
    <row r="5" spans="3:6" x14ac:dyDescent="0.2">
      <c r="C5" s="92" t="s">
        <v>97</v>
      </c>
      <c r="D5" s="93"/>
      <c r="E5" s="111"/>
      <c r="F5" s="91"/>
    </row>
    <row r="6" spans="3:6" x14ac:dyDescent="0.2">
      <c r="C6" s="92" t="s">
        <v>98</v>
      </c>
      <c r="D6" s="93"/>
      <c r="E6" s="94">
        <v>40000</v>
      </c>
      <c r="F6" s="91"/>
    </row>
    <row r="7" spans="3:6" x14ac:dyDescent="0.2">
      <c r="C7" s="92" t="s">
        <v>99</v>
      </c>
      <c r="D7" s="93"/>
      <c r="E7" s="94">
        <v>935037.21</v>
      </c>
      <c r="F7" s="91"/>
    </row>
    <row r="8" spans="3:6" x14ac:dyDescent="0.2">
      <c r="C8" s="92" t="s">
        <v>100</v>
      </c>
      <c r="D8" s="93"/>
      <c r="E8" s="94">
        <v>38467.89</v>
      </c>
      <c r="F8" s="91"/>
    </row>
    <row r="9" spans="3:6" x14ac:dyDescent="0.2">
      <c r="C9" s="92" t="s">
        <v>101</v>
      </c>
      <c r="D9" s="93"/>
      <c r="E9" s="94">
        <v>78853.08</v>
      </c>
      <c r="F9" s="91"/>
    </row>
    <row r="10" spans="3:6" x14ac:dyDescent="0.2">
      <c r="C10" s="96" t="s">
        <v>102</v>
      </c>
      <c r="D10" s="99"/>
      <c r="E10" s="100">
        <f>SUM(E6:E9)</f>
        <v>1092358.18</v>
      </c>
      <c r="F10" s="91"/>
    </row>
    <row r="11" spans="3:6" x14ac:dyDescent="0.2">
      <c r="C11" s="92"/>
      <c r="D11" s="93"/>
      <c r="E11" s="111"/>
      <c r="F11" s="91"/>
    </row>
    <row r="12" spans="3:6" x14ac:dyDescent="0.2">
      <c r="C12" s="97" t="s">
        <v>103</v>
      </c>
      <c r="D12" s="93"/>
      <c r="E12" s="94"/>
      <c r="F12" s="91"/>
    </row>
    <row r="13" spans="3:6" x14ac:dyDescent="0.2">
      <c r="C13" s="97" t="s">
        <v>104</v>
      </c>
      <c r="D13" s="93"/>
      <c r="E13" s="94">
        <v>75000</v>
      </c>
      <c r="F13" s="91"/>
    </row>
    <row r="14" spans="3:6" x14ac:dyDescent="0.2">
      <c r="C14" s="97" t="s">
        <v>105</v>
      </c>
      <c r="D14" s="93"/>
      <c r="E14" s="94">
        <v>585000</v>
      </c>
      <c r="F14" s="91"/>
    </row>
    <row r="15" spans="3:6" x14ac:dyDescent="0.2">
      <c r="C15" s="97" t="s">
        <v>106</v>
      </c>
      <c r="D15" s="93"/>
      <c r="E15" s="94">
        <v>1010000</v>
      </c>
      <c r="F15" s="91"/>
    </row>
    <row r="16" spans="3:6" x14ac:dyDescent="0.2">
      <c r="C16" s="97" t="s">
        <v>107</v>
      </c>
      <c r="D16" s="93"/>
      <c r="E16" s="94">
        <v>-80800</v>
      </c>
      <c r="F16" s="91"/>
    </row>
    <row r="17" spans="3:6" x14ac:dyDescent="0.2">
      <c r="C17" s="97" t="s">
        <v>109</v>
      </c>
      <c r="D17" s="93"/>
      <c r="E17" s="111">
        <f>E13+E14+E15+E16</f>
        <v>1589200</v>
      </c>
      <c r="F17" s="91"/>
    </row>
    <row r="18" spans="3:6" x14ac:dyDescent="0.2">
      <c r="C18" s="96" t="s">
        <v>108</v>
      </c>
      <c r="D18" s="99"/>
      <c r="E18" s="100">
        <f>E17+E10</f>
        <v>2681558.1799999997</v>
      </c>
      <c r="F18" s="91"/>
    </row>
    <row r="19" spans="3:6" x14ac:dyDescent="0.2">
      <c r="C19" s="92"/>
      <c r="D19" s="93"/>
      <c r="E19" s="111"/>
      <c r="F19" s="91"/>
    </row>
    <row r="20" spans="3:6" x14ac:dyDescent="0.2">
      <c r="C20" s="96" t="s">
        <v>110</v>
      </c>
      <c r="D20" s="93"/>
      <c r="E20" s="111"/>
      <c r="F20" s="91"/>
    </row>
    <row r="21" spans="3:6" x14ac:dyDescent="0.2">
      <c r="C21" s="97" t="s">
        <v>111</v>
      </c>
      <c r="D21" s="93"/>
      <c r="E21" s="111"/>
      <c r="F21" s="91"/>
    </row>
    <row r="22" spans="3:6" x14ac:dyDescent="0.2">
      <c r="C22" s="97" t="s">
        <v>112</v>
      </c>
      <c r="D22" s="93"/>
      <c r="E22" s="94">
        <v>0</v>
      </c>
      <c r="F22" s="91"/>
    </row>
    <row r="23" spans="3:6" x14ac:dyDescent="0.2">
      <c r="C23" s="97" t="s">
        <v>113</v>
      </c>
      <c r="D23" s="93"/>
      <c r="E23" s="94">
        <v>1106619</v>
      </c>
      <c r="F23" s="91"/>
    </row>
    <row r="24" spans="3:6" x14ac:dyDescent="0.2">
      <c r="C24" s="96" t="s">
        <v>114</v>
      </c>
      <c r="D24" s="93"/>
      <c r="E24" s="94">
        <f>SUM(E22:E23)</f>
        <v>1106619</v>
      </c>
      <c r="F24" s="91"/>
    </row>
    <row r="25" spans="3:6" x14ac:dyDescent="0.2">
      <c r="C25" s="92"/>
      <c r="D25" s="93"/>
      <c r="E25" s="111"/>
      <c r="F25" s="91"/>
    </row>
    <row r="26" spans="3:6" x14ac:dyDescent="0.2">
      <c r="C26" s="97" t="s">
        <v>115</v>
      </c>
      <c r="D26" s="93"/>
      <c r="E26" s="111"/>
      <c r="F26" s="91"/>
    </row>
    <row r="27" spans="3:6" x14ac:dyDescent="0.2">
      <c r="C27" s="92"/>
      <c r="D27" s="93"/>
      <c r="E27" s="111"/>
      <c r="F27" s="91"/>
    </row>
    <row r="28" spans="3:6" x14ac:dyDescent="0.2">
      <c r="C28" s="97" t="s">
        <v>116</v>
      </c>
      <c r="D28" s="93"/>
      <c r="E28" s="94">
        <v>550000</v>
      </c>
      <c r="F28" s="91"/>
    </row>
    <row r="29" spans="3:6" x14ac:dyDescent="0.2">
      <c r="C29" s="97" t="s">
        <v>117</v>
      </c>
      <c r="D29" s="93"/>
      <c r="E29" s="112">
        <f>'Income Statement'!G26</f>
        <v>1024939.1784874741</v>
      </c>
      <c r="F29" s="91"/>
    </row>
    <row r="30" spans="3:6" x14ac:dyDescent="0.2">
      <c r="C30" s="96" t="s">
        <v>118</v>
      </c>
      <c r="D30" s="93"/>
      <c r="E30" s="100">
        <f>SUM(E26:E29)</f>
        <v>1574939.1784874741</v>
      </c>
      <c r="F30" s="91"/>
    </row>
    <row r="31" spans="3:6" x14ac:dyDescent="0.2">
      <c r="C31" s="92"/>
      <c r="D31" s="93"/>
      <c r="E31" s="93"/>
      <c r="F31" s="91"/>
    </row>
    <row r="32" spans="3:6" ht="13.5" thickBot="1" x14ac:dyDescent="0.25">
      <c r="C32" s="113" t="s">
        <v>119</v>
      </c>
      <c r="D32" s="114"/>
      <c r="E32" s="115">
        <f>E30+E24</f>
        <v>2681558.1784874741</v>
      </c>
      <c r="F32" s="116"/>
    </row>
    <row r="33" ht="13.5" thickTop="1" x14ac:dyDescent="0.2"/>
  </sheetData>
  <mergeCells count="3">
    <mergeCell ref="C1:F1"/>
    <mergeCell ref="C2:F2"/>
    <mergeCell ref="C3:F3"/>
  </mergeCells>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3"/>
  <sheetViews>
    <sheetView workbookViewId="0">
      <selection activeCell="M20" sqref="M20"/>
    </sheetView>
  </sheetViews>
  <sheetFormatPr defaultRowHeight="12.75" x14ac:dyDescent="0.2"/>
  <cols>
    <col min="10" max="10" width="17.5703125" customWidth="1"/>
  </cols>
  <sheetData>
    <row r="1" spans="2:10" ht="13.5" thickBot="1" x14ac:dyDescent="0.25"/>
    <row r="2" spans="2:10" ht="13.5" thickTop="1" x14ac:dyDescent="0.2">
      <c r="B2" s="139" t="s">
        <v>140</v>
      </c>
      <c r="C2" s="140"/>
      <c r="D2" s="140"/>
      <c r="E2" s="140"/>
      <c r="F2" s="140"/>
      <c r="G2" s="140"/>
      <c r="H2" s="140"/>
      <c r="I2" s="140"/>
      <c r="J2" s="141"/>
    </row>
    <row r="3" spans="2:10" x14ac:dyDescent="0.2">
      <c r="B3" s="142"/>
      <c r="C3" s="143"/>
      <c r="D3" s="143"/>
      <c r="E3" s="143"/>
      <c r="F3" s="143"/>
      <c r="G3" s="143"/>
      <c r="H3" s="143"/>
      <c r="I3" s="143"/>
      <c r="J3" s="144"/>
    </row>
    <row r="4" spans="2:10" x14ac:dyDescent="0.2">
      <c r="B4" s="142"/>
      <c r="C4" s="143"/>
      <c r="D4" s="143"/>
      <c r="E4" s="143"/>
      <c r="F4" s="143"/>
      <c r="G4" s="143"/>
      <c r="H4" s="143"/>
      <c r="I4" s="143"/>
      <c r="J4" s="144"/>
    </row>
    <row r="5" spans="2:10" x14ac:dyDescent="0.2">
      <c r="B5" s="142"/>
      <c r="C5" s="143"/>
      <c r="D5" s="143"/>
      <c r="E5" s="143"/>
      <c r="F5" s="143"/>
      <c r="G5" s="143"/>
      <c r="H5" s="143"/>
      <c r="I5" s="143"/>
      <c r="J5" s="144"/>
    </row>
    <row r="6" spans="2:10" x14ac:dyDescent="0.2">
      <c r="B6" s="142"/>
      <c r="C6" s="143"/>
      <c r="D6" s="143"/>
      <c r="E6" s="143"/>
      <c r="F6" s="143"/>
      <c r="G6" s="143"/>
      <c r="H6" s="143"/>
      <c r="I6" s="143"/>
      <c r="J6" s="144"/>
    </row>
    <row r="7" spans="2:10" x14ac:dyDescent="0.2">
      <c r="B7" s="142"/>
      <c r="C7" s="143"/>
      <c r="D7" s="143"/>
      <c r="E7" s="143"/>
      <c r="F7" s="143"/>
      <c r="G7" s="143"/>
      <c r="H7" s="143"/>
      <c r="I7" s="143"/>
      <c r="J7" s="144"/>
    </row>
    <row r="8" spans="2:10" x14ac:dyDescent="0.2">
      <c r="B8" s="142"/>
      <c r="C8" s="143"/>
      <c r="D8" s="143"/>
      <c r="E8" s="143"/>
      <c r="F8" s="143"/>
      <c r="G8" s="143"/>
      <c r="H8" s="143"/>
      <c r="I8" s="143"/>
      <c r="J8" s="144"/>
    </row>
    <row r="9" spans="2:10" x14ac:dyDescent="0.2">
      <c r="B9" s="142"/>
      <c r="C9" s="143"/>
      <c r="D9" s="143"/>
      <c r="E9" s="143"/>
      <c r="F9" s="143"/>
      <c r="G9" s="143"/>
      <c r="H9" s="143"/>
      <c r="I9" s="143"/>
      <c r="J9" s="144"/>
    </row>
    <row r="10" spans="2:10" x14ac:dyDescent="0.2">
      <c r="B10" s="142"/>
      <c r="C10" s="143"/>
      <c r="D10" s="143"/>
      <c r="E10" s="143"/>
      <c r="F10" s="143"/>
      <c r="G10" s="143"/>
      <c r="H10" s="143"/>
      <c r="I10" s="143"/>
      <c r="J10" s="144"/>
    </row>
    <row r="11" spans="2:10" x14ac:dyDescent="0.2">
      <c r="B11" s="142"/>
      <c r="C11" s="143"/>
      <c r="D11" s="143"/>
      <c r="E11" s="143"/>
      <c r="F11" s="143"/>
      <c r="G11" s="143"/>
      <c r="H11" s="143"/>
      <c r="I11" s="143"/>
      <c r="J11" s="144"/>
    </row>
    <row r="12" spans="2:10" ht="13.5" thickBot="1" x14ac:dyDescent="0.25">
      <c r="B12" s="145"/>
      <c r="C12" s="146"/>
      <c r="D12" s="146"/>
      <c r="E12" s="146"/>
      <c r="F12" s="146"/>
      <c r="G12" s="146"/>
      <c r="H12" s="146"/>
      <c r="I12" s="146"/>
      <c r="J12" s="147"/>
    </row>
    <row r="13" spans="2:10" ht="13.5" thickTop="1" x14ac:dyDescent="0.2"/>
  </sheetData>
  <mergeCells count="1">
    <mergeCell ref="B2:J1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Basic Information</vt:lpstr>
      <vt:lpstr>Sales Budget</vt:lpstr>
      <vt:lpstr>Production Budget</vt:lpstr>
      <vt:lpstr>DM Budget</vt:lpstr>
      <vt:lpstr>Income Statement</vt:lpstr>
      <vt:lpstr>Balance sheet</vt:lpstr>
      <vt:lpstr>Discussions</vt:lpstr>
    </vt:vector>
  </TitlesOfParts>
  <Company>University of Idaho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CBE</dc:creator>
  <cp:lastModifiedBy>user</cp:lastModifiedBy>
  <cp:lastPrinted>2008-07-11T18:36:42Z</cp:lastPrinted>
  <dcterms:created xsi:type="dcterms:W3CDTF">2007-01-02T17:55:17Z</dcterms:created>
  <dcterms:modified xsi:type="dcterms:W3CDTF">2020-06-12T20:27:08Z</dcterms:modified>
</cp:coreProperties>
</file>